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895" windowHeight="9390" activeTab="0"/>
  </bookViews>
  <sheets>
    <sheet name="抵抗分割" sheetId="1" r:id="rId1"/>
    <sheet name="抵抗比算出" sheetId="2" r:id="rId2"/>
  </sheets>
  <definedNames>
    <definedName name="_DSDL17.U448_">'抵抗分割'!$AA$6</definedName>
    <definedName name="_Key1" hidden="1">'抵抗分割'!$U$22:$U$453</definedName>
    <definedName name="_Key3" hidden="1">'抵抗分割'!$M$22:$M$453</definedName>
    <definedName name="_Order1" localSheetId="0" hidden="1">255</definedName>
    <definedName name="_Order1" hidden="1">255</definedName>
    <definedName name="_Order3" localSheetId="0" hidden="1">255</definedName>
    <definedName name="_Regression_Int" localSheetId="0" hidden="1">1</definedName>
    <definedName name="_Sort" hidden="1">'抵抗分割'!$L$22:$U$453</definedName>
    <definedName name="\s">'抵抗分割'!$Z$6</definedName>
    <definedName name="A_">'抵抗分割'!$AA$10</definedName>
    <definedName name="G_">'抵抗分割'!$AA$11</definedName>
    <definedName name="PU17.U448">'抵抗分割'!$AA$7</definedName>
    <definedName name="PU17.U448_">'抵抗分割'!$AA$7</definedName>
    <definedName name="S">'抵抗分割'!$Z$6</definedName>
    <definedName name="SL17.L448_">'抵抗分割'!$AA$8</definedName>
    <definedName name="TM17.M448_">'抵抗分割'!$AA$9</definedName>
  </definedNames>
  <calcPr fullCalcOnLoad="1"/>
</workbook>
</file>

<file path=xl/sharedStrings.xml><?xml version="1.0" encoding="utf-8"?>
<sst xmlns="http://schemas.openxmlformats.org/spreadsheetml/2006/main" count="138" uniqueCount="97">
  <si>
    <t>入力電圧　Ｅ　と　出力電圧　ｅ　を設定し [CTRL]+S キーで</t>
  </si>
  <si>
    <t>注意事項</t>
  </si>
  <si>
    <t>Ｒ１とＲ２の値が　１２系列の抵抗値から選択できます。</t>
  </si>
  <si>
    <t>出力電圧比は、約　８２：１～１：８２　までです。</t>
  </si>
  <si>
    <t>ソート結果からお好きな抵抗値を選択して下さい。</t>
  </si>
  <si>
    <t>セルのＶ，Ｗ列の組み合わせが基本としている抵抗値です。</t>
  </si>
  <si>
    <t>さらに抵抗の誤差を別に設定すると悩みが大きくなること請け合いです。</t>
  </si>
  <si>
    <t>算出目標値</t>
  </si>
  <si>
    <t>Ｅ</t>
  </si>
  <si>
    <t>Ｒ１</t>
  </si>
  <si>
    <t>入力電圧　Ｅ（Ｖ）＝</t>
  </si>
  <si>
    <t>出力電圧　ｅ（Ｖ）＝</t>
  </si>
  <si>
    <t>　　　抵抗誤差 (%)＝</t>
  </si>
  <si>
    <t>[CTRL]+[S]で結果のソート</t>
  </si>
  <si>
    <t>ｅ</t>
  </si>
  <si>
    <t>　　↓</t>
  </si>
  <si>
    <t>Ｒ２</t>
  </si>
  <si>
    <t>抵抗の誤差範囲から</t>
  </si>
  <si>
    <t>　ｅ　を　算　出</t>
  </si>
  <si>
    <t xml:space="preserve"> Ｒ１</t>
  </si>
  <si>
    <t xml:space="preserve"> Ｒ２</t>
  </si>
  <si>
    <t>出力電圧</t>
  </si>
  <si>
    <t>ｅとの差</t>
  </si>
  <si>
    <t xml:space="preserve"> 誤差①</t>
  </si>
  <si>
    <t xml:space="preserve"> 誤差②</t>
  </si>
  <si>
    <t>出力比率</t>
  </si>
  <si>
    <t>差の絶対値</t>
  </si>
  <si>
    <t>　Ｒ１</t>
  </si>
  <si>
    <t>　Ｒ２</t>
  </si>
  <si>
    <t>　</t>
  </si>
  <si>
    <t>抵抗比の算出</t>
  </si>
  <si>
    <t>■ﾎﾞﾘﾕｰﾑ検討</t>
  </si>
  <si>
    <t>定数入力</t>
  </si>
  <si>
    <t>雑誌より収録</t>
  </si>
  <si>
    <t>電源電圧</t>
  </si>
  <si>
    <t>VB =</t>
  </si>
  <si>
    <t>V</t>
  </si>
  <si>
    <t>ｅからＥを算出する</t>
  </si>
  <si>
    <t>並列抵抗の算出</t>
  </si>
  <si>
    <t>電流</t>
  </si>
  <si>
    <t>I1 =</t>
  </si>
  <si>
    <t>mA</t>
  </si>
  <si>
    <t>VR2中心電圧</t>
  </si>
  <si>
    <t>VC =</t>
  </si>
  <si>
    <t>R2による可変(%)</t>
  </si>
  <si>
    <t>Δ% =±</t>
  </si>
  <si>
    <t>%</t>
  </si>
  <si>
    <t>　　E</t>
  </si>
  <si>
    <t>計算式</t>
  </si>
  <si>
    <t>計算結果</t>
  </si>
  <si>
    <t>R1=(VB-(VC+ΔV))/I1</t>
  </si>
  <si>
    <t>R1 =</t>
  </si>
  <si>
    <t>Ω</t>
  </si>
  <si>
    <t>　　Ｒ１</t>
  </si>
  <si>
    <t>合成抵抗</t>
  </si>
  <si>
    <t>R2=VC*ΔV*2/100/I1</t>
  </si>
  <si>
    <t>R2 =</t>
  </si>
  <si>
    <t>　　　Ｒｏ</t>
  </si>
  <si>
    <t>R3=(VC-ΔV)/I1</t>
  </si>
  <si>
    <t>R3 =</t>
  </si>
  <si>
    <t>　　ｅ</t>
  </si>
  <si>
    <t>　　Ｒ２</t>
  </si>
  <si>
    <t>　　　Ｒ１</t>
  </si>
  <si>
    <t>　　０Ｖ</t>
  </si>
  <si>
    <t>Ｒ１，Ｒ２からＲｏを求める</t>
  </si>
  <si>
    <t>Ｒｏ，Ｒ１からＲ２を求める</t>
  </si>
  <si>
    <t>ｅ＝</t>
  </si>
  <si>
    <t>（Ｖ）</t>
  </si>
  <si>
    <t>Ｒ１＝</t>
  </si>
  <si>
    <t>（ＫΩ）</t>
  </si>
  <si>
    <t>Ｒｏ＝</t>
  </si>
  <si>
    <t>Ｒ２＝</t>
  </si>
  <si>
    <t>ＶＢ＝</t>
  </si>
  <si>
    <t>算出結果</t>
  </si>
  <si>
    <t>Ｅ＝</t>
  </si>
  <si>
    <t>Ｒ３＝</t>
  </si>
  <si>
    <t>直列抵抗値</t>
  </si>
  <si>
    <t xml:space="preserve"> </t>
  </si>
  <si>
    <t>Ｒ４＝</t>
  </si>
  <si>
    <t>電流　（ｉ）</t>
  </si>
  <si>
    <t>(ｍＡ）</t>
  </si>
  <si>
    <t>Ｒ５＝</t>
  </si>
  <si>
    <t>途中算出</t>
  </si>
  <si>
    <t>+R3</t>
  </si>
  <si>
    <t>+R1</t>
  </si>
  <si>
    <t>R2//R4</t>
  </si>
  <si>
    <t>ｅout　max</t>
  </si>
  <si>
    <t>R2//R5</t>
  </si>
  <si>
    <t>別項の『抵抗分割』や右図の｢ﾎﾞﾘｰﾕﾑ検討」と合わせて使用することができる（たぶん）</t>
  </si>
  <si>
    <t>ｅout　min</t>
  </si>
  <si>
    <t>抵抗の１２系列、２４系列を知らないと使用することは難しい</t>
  </si>
  <si>
    <t>ボリュームの検討は抵抗が３直列の為簡単な式では算出出来ない</t>
  </si>
  <si>
    <t>この為、上の算出方法で最初に検討を付け</t>
  </si>
  <si>
    <t>下の式で詳細に検討する方法で進める</t>
  </si>
  <si>
    <t>R4、R5は、ボリュームの摺動子が無接触になる危険回避とﾎﾞﾘｭｰﾑの温度</t>
  </si>
  <si>
    <t>特性を改善する為に接続する。</t>
  </si>
  <si>
    <t>R4、R5不要な場合は、大きな値を入力して算出する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</si>
</sst>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4"/>
      <name val="ＭＳ 明朝"/>
      <family val="1"/>
    </font>
    <font>
      <b/>
      <sz val="11"/>
      <name val="ＭＳ Ｐゴシック"/>
      <family val="0"/>
    </font>
    <font>
      <i/>
      <sz val="11"/>
      <name val="ＭＳ Ｐゴシック"/>
      <family val="3"/>
    </font>
    <font>
      <b/>
      <i/>
      <sz val="11"/>
      <name val="ＭＳ Ｐゴシック"/>
      <family val="3"/>
    </font>
    <font>
      <sz val="11"/>
      <name val="ＭＳ Ｐゴシック"/>
      <family val="0"/>
    </font>
    <font>
      <sz val="7"/>
      <name val="ＭＳ 明朝"/>
      <family val="1"/>
    </font>
    <font>
      <i/>
      <sz val="12"/>
      <name val="ＭＳ 明朝"/>
      <family val="1"/>
    </font>
    <font>
      <i/>
      <vertAlign val="subscript"/>
      <sz val="12"/>
      <name val="ＭＳ 明朝"/>
      <family val="1"/>
    </font>
    <font>
      <sz val="11"/>
      <name val="ＭＳ 明朝"/>
      <family val="1"/>
    </font>
    <font>
      <sz val="10.5"/>
      <color indexed="8"/>
      <name val="ＭＳ 明朝"/>
      <family val="1"/>
    </font>
    <font>
      <sz val="10.5"/>
      <color indexed="8"/>
      <name val="Times New Roman"/>
      <family val="1"/>
    </font>
    <font>
      <sz val="10.5"/>
      <color indexed="8"/>
      <name val="ＭＳ Ｐ明朝"/>
      <family val="1"/>
    </font>
    <font>
      <b/>
      <sz val="11"/>
      <color indexed="43"/>
      <name val="ＭＳ ゴシック"/>
      <family val="3"/>
    </font>
    <font>
      <b/>
      <sz val="11"/>
      <color indexed="9"/>
      <name val="ＭＳ ゴシック"/>
      <family val="3"/>
    </font>
    <font>
      <sz val="11"/>
      <color indexed="9"/>
      <name val="ＭＳ ゴシック"/>
      <family val="3"/>
    </font>
  </fonts>
  <fills count="12">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35"/>
        <bgColor indexed="64"/>
      </patternFill>
    </fill>
    <fill>
      <patternFill patternType="solid">
        <fgColor indexed="34"/>
        <bgColor indexed="64"/>
      </patternFill>
    </fill>
    <fill>
      <patternFill patternType="solid">
        <fgColor indexed="22"/>
        <bgColor indexed="64"/>
      </patternFill>
    </fill>
  </fills>
  <borders count="3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color indexed="63"/>
      </top>
      <bottom>
        <color indexed="63"/>
      </bottom>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style="thin"/>
      <right>
        <color indexed="63"/>
      </right>
      <top>
        <color indexed="63"/>
      </top>
      <bottom style="thin"/>
    </border>
    <border>
      <left style="thin"/>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color indexed="63"/>
      </left>
      <right style="medium"/>
      <top style="medium"/>
      <bottom style="thin"/>
    </border>
    <border>
      <left>
        <color indexed="63"/>
      </left>
      <right style="thin"/>
      <top style="thin"/>
      <bottom style="medium"/>
    </border>
    <border>
      <left>
        <color indexed="63"/>
      </left>
      <right style="medium"/>
      <top style="thin"/>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style="medium"/>
    </border>
    <border>
      <left>
        <color indexed="63"/>
      </left>
      <right style="thin"/>
      <top style="medium"/>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2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Alignment="1" applyProtection="1">
      <alignment horizontal="left"/>
      <protection/>
    </xf>
    <xf numFmtId="0" fontId="0" fillId="0" borderId="0" xfId="0" applyBorder="1" applyAlignment="1" applyProtection="1">
      <alignment horizontal="left"/>
      <protection/>
    </xf>
    <xf numFmtId="0" fontId="0" fillId="0" borderId="4" xfId="0" applyBorder="1" applyAlignment="1" applyProtection="1">
      <alignment horizontal="left"/>
      <protection/>
    </xf>
    <xf numFmtId="0" fontId="0" fillId="0" borderId="10" xfId="0" applyBorder="1" applyAlignment="1" applyProtection="1">
      <alignment/>
      <protection/>
    </xf>
    <xf numFmtId="0" fontId="0" fillId="0" borderId="5" xfId="0" applyBorder="1" applyAlignment="1" applyProtection="1">
      <alignment horizontal="left"/>
      <protection/>
    </xf>
    <xf numFmtId="0" fontId="0" fillId="0" borderId="11" xfId="0" applyBorder="1" applyAlignment="1" applyProtection="1">
      <alignment/>
      <protection/>
    </xf>
    <xf numFmtId="0" fontId="0" fillId="0" borderId="1" xfId="0" applyBorder="1" applyAlignment="1" applyProtection="1">
      <alignment horizontal="left"/>
      <protection/>
    </xf>
    <xf numFmtId="0" fontId="0" fillId="0" borderId="10" xfId="0" applyBorder="1" applyAlignment="1" applyProtection="1">
      <alignment horizontal="left"/>
      <protection/>
    </xf>
    <xf numFmtId="0" fontId="0" fillId="0" borderId="4" xfId="0" applyBorder="1" applyAlignment="1" applyProtection="1">
      <alignment/>
      <protection/>
    </xf>
    <xf numFmtId="0" fontId="0" fillId="0" borderId="5" xfId="0" applyBorder="1" applyAlignment="1" applyProtection="1">
      <alignment/>
      <protection/>
    </xf>
    <xf numFmtId="0" fontId="0" fillId="2" borderId="10" xfId="0" applyFill="1" applyBorder="1" applyAlignment="1" applyProtection="1">
      <alignment/>
      <protection/>
    </xf>
    <xf numFmtId="0" fontId="0" fillId="2" borderId="11" xfId="0" applyFill="1" applyBorder="1" applyAlignment="1" applyProtection="1">
      <alignment/>
      <protection/>
    </xf>
    <xf numFmtId="0" fontId="0" fillId="3" borderId="5" xfId="0" applyFill="1" applyBorder="1" applyAlignment="1" applyProtection="1">
      <alignment horizontal="left"/>
      <protection/>
    </xf>
    <xf numFmtId="0" fontId="0" fillId="3" borderId="11" xfId="0" applyFill="1" applyBorder="1" applyAlignment="1" applyProtection="1">
      <alignment horizontal="left"/>
      <protection/>
    </xf>
    <xf numFmtId="0" fontId="0" fillId="3" borderId="5" xfId="0" applyFill="1" applyBorder="1" applyAlignment="1">
      <alignment/>
    </xf>
    <xf numFmtId="0" fontId="0" fillId="3" borderId="6" xfId="0" applyFill="1" applyBorder="1" applyAlignment="1" applyProtection="1">
      <alignment horizontal="left"/>
      <protection/>
    </xf>
    <xf numFmtId="0" fontId="0" fillId="3" borderId="0" xfId="0" applyFill="1" applyAlignment="1">
      <alignment/>
    </xf>
    <xf numFmtId="0" fontId="0" fillId="3" borderId="4" xfId="0" applyFill="1" applyBorder="1" applyAlignment="1" applyProtection="1">
      <alignment horizontal="left"/>
      <protection/>
    </xf>
    <xf numFmtId="0" fontId="0" fillId="3" borderId="2" xfId="0" applyFill="1" applyBorder="1" applyAlignment="1">
      <alignment/>
    </xf>
    <xf numFmtId="0" fontId="0" fillId="4" borderId="0" xfId="0" applyFill="1" applyAlignment="1">
      <alignment/>
    </xf>
    <xf numFmtId="0" fontId="0" fillId="4" borderId="0"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0" xfId="0" applyFill="1" applyAlignment="1" applyProtection="1">
      <alignment horizontal="left"/>
      <protection/>
    </xf>
    <xf numFmtId="0" fontId="0" fillId="4" borderId="10" xfId="0" applyFill="1" applyBorder="1" applyAlignment="1">
      <alignment/>
    </xf>
    <xf numFmtId="0" fontId="0" fillId="4" borderId="1" xfId="0" applyFill="1" applyBorder="1" applyAlignment="1">
      <alignment/>
    </xf>
    <xf numFmtId="0" fontId="0" fillId="4" borderId="11" xfId="0" applyFill="1" applyBorder="1" applyAlignment="1">
      <alignment/>
    </xf>
    <xf numFmtId="0" fontId="0" fillId="5" borderId="0" xfId="0" applyFill="1" applyAlignment="1" applyProtection="1">
      <alignment horizontal="left"/>
      <protection/>
    </xf>
    <xf numFmtId="0" fontId="0" fillId="6" borderId="0" xfId="0" applyFill="1" applyAlignment="1">
      <alignment/>
    </xf>
    <xf numFmtId="0" fontId="0" fillId="6" borderId="0" xfId="0" applyFill="1" applyAlignment="1" applyProtection="1">
      <alignment horizontal="left"/>
      <protection/>
    </xf>
    <xf numFmtId="0" fontId="0" fillId="7" borderId="0" xfId="0" applyFill="1" applyAlignment="1">
      <alignment/>
    </xf>
    <xf numFmtId="0" fontId="0" fillId="2" borderId="0" xfId="0" applyFill="1" applyAlignment="1">
      <alignment/>
    </xf>
    <xf numFmtId="0" fontId="0" fillId="2" borderId="0" xfId="0" applyFill="1" applyBorder="1" applyAlignment="1">
      <alignment vertical="center"/>
    </xf>
    <xf numFmtId="0" fontId="12" fillId="2"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0" fillId="0" borderId="0" xfId="0" applyBorder="1" applyAlignment="1">
      <alignment vertical="center"/>
    </xf>
    <xf numFmtId="0" fontId="0" fillId="8" borderId="0" xfId="0" applyFill="1" applyBorder="1" applyAlignment="1">
      <alignment/>
    </xf>
    <xf numFmtId="0" fontId="0" fillId="0" borderId="12" xfId="0" applyFill="1" applyBorder="1" applyAlignment="1">
      <alignment/>
    </xf>
    <xf numFmtId="0" fontId="8" fillId="0" borderId="13" xfId="0" applyFont="1" applyFill="1" applyBorder="1" applyAlignment="1">
      <alignment horizontal="right"/>
    </xf>
    <xf numFmtId="0" fontId="0" fillId="2" borderId="13" xfId="0" applyNumberFormat="1" applyFill="1" applyBorder="1" applyAlignment="1">
      <alignment horizontal="right"/>
    </xf>
    <xf numFmtId="0" fontId="0" fillId="0" borderId="14" xfId="0" applyFill="1" applyBorder="1" applyAlignment="1">
      <alignment horizontal="center"/>
    </xf>
    <xf numFmtId="0" fontId="0" fillId="9" borderId="0" xfId="0" applyFill="1" applyAlignment="1">
      <alignment/>
    </xf>
    <xf numFmtId="0" fontId="0" fillId="0" borderId="15" xfId="0" applyFill="1" applyBorder="1" applyAlignment="1">
      <alignment/>
    </xf>
    <xf numFmtId="0" fontId="8" fillId="0" borderId="16" xfId="0" applyFont="1" applyFill="1" applyBorder="1" applyAlignment="1">
      <alignment horizontal="right"/>
    </xf>
    <xf numFmtId="0" fontId="0" fillId="2" borderId="16" xfId="0" applyFill="1" applyBorder="1" applyAlignment="1">
      <alignment horizontal="right"/>
    </xf>
    <xf numFmtId="0" fontId="0" fillId="0" borderId="17" xfId="0" applyFill="1" applyBorder="1" applyAlignment="1">
      <alignment horizontal="center"/>
    </xf>
    <xf numFmtId="0" fontId="0" fillId="0" borderId="18" xfId="0" applyFill="1" applyBorder="1" applyAlignment="1">
      <alignment/>
    </xf>
    <xf numFmtId="0" fontId="8" fillId="0" borderId="19" xfId="0" applyFont="1" applyFill="1" applyBorder="1" applyAlignment="1">
      <alignment horizontal="right"/>
    </xf>
    <xf numFmtId="0" fontId="0" fillId="2" borderId="19" xfId="0" applyFill="1" applyBorder="1" applyAlignment="1">
      <alignment horizontal="right"/>
    </xf>
    <xf numFmtId="0" fontId="0" fillId="0" borderId="20" xfId="0" applyFill="1" applyBorder="1" applyAlignment="1">
      <alignment horizontal="center"/>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xf>
    <xf numFmtId="0" fontId="14" fillId="8" borderId="0" xfId="0" applyFont="1" applyFill="1" applyBorder="1" applyAlignment="1">
      <alignment vertical="center"/>
    </xf>
    <xf numFmtId="0" fontId="13" fillId="0" borderId="0" xfId="0" applyFont="1" applyFill="1" applyBorder="1" applyAlignment="1">
      <alignment horizontal="right" vertical="center"/>
    </xf>
    <xf numFmtId="0" fontId="14" fillId="0" borderId="0" xfId="0" applyFont="1" applyFill="1" applyBorder="1" applyAlignment="1">
      <alignment horizontal="center" vertical="center"/>
    </xf>
    <xf numFmtId="0" fontId="14" fillId="8" borderId="0" xfId="0" applyFont="1" applyFill="1" applyBorder="1" applyAlignment="1">
      <alignment/>
    </xf>
    <xf numFmtId="0" fontId="8" fillId="3" borderId="12" xfId="0" applyFont="1" applyFill="1" applyBorder="1" applyAlignment="1">
      <alignment/>
    </xf>
    <xf numFmtId="0" fontId="8" fillId="3" borderId="13" xfId="0" applyFont="1" applyFill="1" applyBorder="1" applyAlignment="1">
      <alignment horizontal="right"/>
    </xf>
    <xf numFmtId="1" fontId="0" fillId="3" borderId="13" xfId="0" applyNumberFormat="1" applyFill="1" applyBorder="1" applyAlignment="1">
      <alignment horizontal="right"/>
    </xf>
    <xf numFmtId="0" fontId="0" fillId="3" borderId="14" xfId="0" applyFill="1" applyBorder="1" applyAlignment="1">
      <alignment horizontal="center"/>
    </xf>
    <xf numFmtId="0" fontId="0" fillId="0" borderId="0" xfId="0" applyBorder="1" applyAlignment="1" quotePrefix="1">
      <alignment/>
    </xf>
    <xf numFmtId="0" fontId="0" fillId="0" borderId="0" xfId="0" applyFill="1" applyAlignment="1">
      <alignment/>
    </xf>
    <xf numFmtId="0" fontId="8" fillId="3" borderId="15" xfId="0" applyFont="1" applyFill="1" applyBorder="1" applyAlignment="1">
      <alignment/>
    </xf>
    <xf numFmtId="0" fontId="8" fillId="3" borderId="16" xfId="0" applyFont="1" applyFill="1" applyBorder="1" applyAlignment="1">
      <alignment horizontal="right"/>
    </xf>
    <xf numFmtId="1" fontId="0" fillId="3" borderId="16" xfId="0" applyNumberFormat="1" applyFill="1" applyBorder="1" applyAlignment="1">
      <alignment horizontal="right"/>
    </xf>
    <xf numFmtId="0" fontId="0" fillId="3" borderId="17" xfId="0" applyFill="1" applyBorder="1" applyAlignment="1">
      <alignment horizontal="center"/>
    </xf>
    <xf numFmtId="0" fontId="8" fillId="3" borderId="18" xfId="0" applyFont="1" applyFill="1" applyBorder="1" applyAlignment="1">
      <alignment/>
    </xf>
    <xf numFmtId="0" fontId="8" fillId="3" borderId="19" xfId="0" applyFont="1" applyFill="1" applyBorder="1" applyAlignment="1">
      <alignment horizontal="right"/>
    </xf>
    <xf numFmtId="1" fontId="0" fillId="3" borderId="19" xfId="0" applyNumberFormat="1" applyFill="1" applyBorder="1" applyAlignment="1">
      <alignment horizontal="right"/>
    </xf>
    <xf numFmtId="0" fontId="0" fillId="3" borderId="20" xfId="0" applyFill="1" applyBorder="1" applyAlignment="1">
      <alignment horizontal="center"/>
    </xf>
    <xf numFmtId="0" fontId="0" fillId="8" borderId="0" xfId="0" applyFill="1" applyAlignment="1">
      <alignment/>
    </xf>
    <xf numFmtId="0" fontId="0" fillId="0" borderId="21" xfId="0" applyBorder="1" applyAlignment="1">
      <alignment/>
    </xf>
    <xf numFmtId="0" fontId="0" fillId="2" borderId="22" xfId="0" applyFill="1" applyBorder="1" applyAlignment="1">
      <alignment/>
    </xf>
    <xf numFmtId="0" fontId="0" fillId="0" borderId="23" xfId="0" applyBorder="1" applyAlignment="1">
      <alignment/>
    </xf>
    <xf numFmtId="0" fontId="0" fillId="0" borderId="24" xfId="0" applyBorder="1" applyAlignment="1">
      <alignment/>
    </xf>
    <xf numFmtId="0" fontId="0" fillId="2" borderId="25" xfId="0" applyFill="1" applyBorder="1" applyAlignment="1">
      <alignment/>
    </xf>
    <xf numFmtId="0" fontId="0" fillId="0" borderId="26" xfId="0" applyBorder="1" applyAlignment="1">
      <alignment/>
    </xf>
    <xf numFmtId="0" fontId="0" fillId="0" borderId="12" xfId="0" applyBorder="1" applyAlignment="1">
      <alignment/>
    </xf>
    <xf numFmtId="0" fontId="0" fillId="2" borderId="27" xfId="0" applyFill="1" applyBorder="1" applyAlignment="1">
      <alignment/>
    </xf>
    <xf numFmtId="0" fontId="0" fillId="0" borderId="28" xfId="0" applyBorder="1" applyAlignment="1">
      <alignment/>
    </xf>
    <xf numFmtId="0" fontId="0" fillId="0" borderId="18" xfId="0" applyBorder="1" applyAlignment="1">
      <alignment/>
    </xf>
    <xf numFmtId="0" fontId="0" fillId="2" borderId="29" xfId="0" applyFill="1" applyBorder="1" applyAlignment="1">
      <alignment/>
    </xf>
    <xf numFmtId="0" fontId="0" fillId="0" borderId="30" xfId="0" applyBorder="1" applyAlignment="1">
      <alignment/>
    </xf>
    <xf numFmtId="0" fontId="0" fillId="0" borderId="31" xfId="0" applyBorder="1" applyAlignment="1">
      <alignment/>
    </xf>
    <xf numFmtId="0" fontId="0" fillId="2" borderId="32" xfId="0" applyFill="1" applyBorder="1" applyAlignment="1">
      <alignment/>
    </xf>
    <xf numFmtId="0" fontId="0" fillId="0" borderId="33" xfId="0" applyBorder="1" applyAlignment="1">
      <alignment/>
    </xf>
    <xf numFmtId="0" fontId="0" fillId="2" borderId="13" xfId="0" applyFill="1" applyBorder="1" applyAlignment="1">
      <alignment/>
    </xf>
    <xf numFmtId="0" fontId="0" fillId="0" borderId="14" xfId="0" applyBorder="1" applyAlignment="1">
      <alignment/>
    </xf>
    <xf numFmtId="0" fontId="0" fillId="0" borderId="15" xfId="0" applyBorder="1" applyAlignment="1">
      <alignment/>
    </xf>
    <xf numFmtId="0" fontId="0" fillId="2" borderId="16" xfId="0" applyFill="1" applyBorder="1" applyAlignment="1">
      <alignment/>
    </xf>
    <xf numFmtId="0" fontId="0" fillId="0" borderId="17" xfId="0" applyBorder="1" applyAlignment="1">
      <alignment/>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10" borderId="34" xfId="0" applyFill="1" applyBorder="1" applyAlignment="1">
      <alignment/>
    </xf>
    <xf numFmtId="0" fontId="0" fillId="10" borderId="35" xfId="0" applyFill="1" applyBorder="1" applyAlignment="1">
      <alignment/>
    </xf>
    <xf numFmtId="0" fontId="0" fillId="10" borderId="36"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3" borderId="17" xfId="0" applyFill="1" applyBorder="1" applyAlignment="1">
      <alignment/>
    </xf>
    <xf numFmtId="0" fontId="0" fillId="3" borderId="18" xfId="0" applyFill="1" applyBorder="1" applyAlignment="1">
      <alignment/>
    </xf>
    <xf numFmtId="0" fontId="0" fillId="3" borderId="19" xfId="0" applyFill="1" applyBorder="1" applyAlignment="1">
      <alignment/>
    </xf>
    <xf numFmtId="0" fontId="0" fillId="3" borderId="20" xfId="0" applyFill="1" applyBorder="1" applyAlignment="1">
      <alignment/>
    </xf>
    <xf numFmtId="0" fontId="0" fillId="2" borderId="19" xfId="0" applyFill="1" applyBorder="1" applyAlignment="1">
      <alignment/>
    </xf>
    <xf numFmtId="0" fontId="0" fillId="0" borderId="20" xfId="0" applyBorder="1" applyAlignment="1">
      <alignment/>
    </xf>
    <xf numFmtId="0" fontId="0" fillId="11" borderId="0" xfId="0" applyFill="1" applyAlignment="1">
      <alignment/>
    </xf>
    <xf numFmtId="0" fontId="0" fillId="0" borderId="0" xfId="0" applyAlignment="1" quotePrefix="1">
      <alignment/>
    </xf>
    <xf numFmtId="0" fontId="0" fillId="0" borderId="0" xfId="0" applyFill="1" applyAlignment="1" applyProtection="1">
      <alignment horizontal="left"/>
      <protection/>
    </xf>
    <xf numFmtId="0" fontId="0" fillId="0" borderId="0" xfId="0" applyFill="1" applyAlignment="1" quotePrefix="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5</xdr:row>
      <xdr:rowOff>123825</xdr:rowOff>
    </xdr:from>
    <xdr:to>
      <xdr:col>25</xdr:col>
      <xdr:colOff>942975</xdr:colOff>
      <xdr:row>15</xdr:row>
      <xdr:rowOff>123825</xdr:rowOff>
    </xdr:to>
    <xdr:sp>
      <xdr:nvSpPr>
        <xdr:cNvPr id="1" name="AutoShape 2"/>
        <xdr:cNvSpPr>
          <a:spLocks/>
        </xdr:cNvSpPr>
      </xdr:nvSpPr>
      <xdr:spPr>
        <a:xfrm>
          <a:off x="10439400" y="1228725"/>
          <a:ext cx="8067675" cy="2219325"/>
        </a:xfrm>
        <a:prstGeom prst="wedgeRoundRectCallout">
          <a:avLst>
            <a:gd name="adj1" fmla="val -71046"/>
            <a:gd name="adj2" fmla="val 19527"/>
          </a:avLst>
        </a:prstGeom>
        <a:gradFill rotWithShape="1">
          <a:gsLst>
            <a:gs pos="0">
              <a:srgbClr val="69FFFF"/>
            </a:gs>
            <a:gs pos="100000">
              <a:srgbClr val="00FF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sz="1400" b="0" i="0" u="none" baseline="0">
              <a:latin typeface="ＭＳ 明朝"/>
              <a:ea typeface="ＭＳ 明朝"/>
              <a:cs typeface="ＭＳ 明朝"/>
            </a:rPr>
            <a:t>
 マクロが動作しない時：
　ExcelのﾊﾞｰｼﾞｮﾝUPやﾌｧｲﾙの変更でマクロが動作しなくなった時
　以下の動作をマクロ設定してください。　
　　ソート範囲　：L22　～　U453
　　ソートにキー：Ｕ列
　　小さい順にソート
　　マクロの起動は、［CTRL］＋［S］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xdr:col>
      <xdr:colOff>971550</xdr:colOff>
      <xdr:row>13</xdr:row>
      <xdr:rowOff>190500</xdr:rowOff>
    </xdr:to>
    <xdr:pic>
      <xdr:nvPicPr>
        <xdr:cNvPr id="1" name="ピクチャ 1"/>
        <xdr:cNvPicPr preferRelativeResize="1">
          <a:picLocks noChangeAspect="1"/>
        </xdr:cNvPicPr>
      </xdr:nvPicPr>
      <xdr:blipFill>
        <a:blip r:embed="rId1"/>
        <a:stretch>
          <a:fillRect/>
        </a:stretch>
      </xdr:blipFill>
      <xdr:spPr>
        <a:xfrm>
          <a:off x="990600" y="1362075"/>
          <a:ext cx="971550" cy="18097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0</xdr:colOff>
      <xdr:row>6</xdr:row>
      <xdr:rowOff>142875</xdr:rowOff>
    </xdr:from>
    <xdr:to>
      <xdr:col>6</xdr:col>
      <xdr:colOff>180975</xdr:colOff>
      <xdr:row>11</xdr:row>
      <xdr:rowOff>85725</xdr:rowOff>
    </xdr:to>
    <xdr:pic>
      <xdr:nvPicPr>
        <xdr:cNvPr id="2" name="ピクチャ 2"/>
        <xdr:cNvPicPr preferRelativeResize="1">
          <a:picLocks noChangeAspect="1"/>
        </xdr:cNvPicPr>
      </xdr:nvPicPr>
      <xdr:blipFill>
        <a:blip r:embed="rId2"/>
        <a:stretch>
          <a:fillRect/>
        </a:stretch>
      </xdr:blipFill>
      <xdr:spPr>
        <a:xfrm>
          <a:off x="5200650" y="1504950"/>
          <a:ext cx="1019175" cy="1104900"/>
        </a:xfrm>
        <a:prstGeom prst="rect">
          <a:avLst/>
        </a:prstGeom>
        <a:solidFill>
          <a:srgbClr val="FFFFFF"/>
        </a:solidFill>
        <a:ln w="9525" cmpd="sng">
          <a:solidFill>
            <a:srgbClr val="000000"/>
          </a:solidFill>
          <a:headEnd type="none"/>
          <a:tailEnd type="none"/>
        </a:ln>
      </xdr:spPr>
    </xdr:pic>
    <xdr:clientData/>
  </xdr:twoCellAnchor>
  <xdr:oneCellAnchor>
    <xdr:from>
      <xdr:col>12</xdr:col>
      <xdr:colOff>142875</xdr:colOff>
      <xdr:row>3</xdr:row>
      <xdr:rowOff>38100</xdr:rowOff>
    </xdr:from>
    <xdr:ext cx="1076325" cy="1304925"/>
    <xdr:grpSp>
      <xdr:nvGrpSpPr>
        <xdr:cNvPr id="3" name="Group 3"/>
        <xdr:cNvGrpSpPr>
          <a:grpSpLocks/>
        </xdr:cNvGrpSpPr>
      </xdr:nvGrpSpPr>
      <xdr:grpSpPr>
        <a:xfrm>
          <a:off x="11763375" y="704850"/>
          <a:ext cx="1076325" cy="1304925"/>
          <a:chOff x="-17329" y="-12902"/>
          <a:chExt cx="21565" cy="393"/>
        </a:xfrm>
        <a:solidFill>
          <a:srgbClr val="FFFFFF"/>
        </a:solidFill>
      </xdr:grpSpPr>
      <xdr:sp>
        <xdr:nvSpPr>
          <xdr:cNvPr id="4" name="Text 44"/>
          <xdr:cNvSpPr txBox="1">
            <a:spLocks noChangeArrowheads="1"/>
          </xdr:cNvSpPr>
        </xdr:nvSpPr>
        <xdr:spPr>
          <a:xfrm>
            <a:off x="-16650" y="-12641"/>
            <a:ext cx="6583" cy="93"/>
          </a:xfrm>
          <a:prstGeom prst="rect">
            <a:avLst/>
          </a:prstGeom>
          <a:noFill/>
          <a:ln w="1" cmpd="sng">
            <a:noFill/>
          </a:ln>
        </xdr:spPr>
        <xdr:txBody>
          <a:bodyPr vertOverflow="clip" wrap="square" anchor="ctr">
            <a:spAutoFit/>
          </a:bodyPr>
          <a:p>
            <a:pPr algn="ctr">
              <a:defRPr/>
            </a:pPr>
            <a:r>
              <a:rPr lang="en-US" cap="none" sz="1200" b="0" i="1" u="none" baseline="0">
                <a:latin typeface="ＭＳ 明朝"/>
                <a:ea typeface="ＭＳ 明朝"/>
                <a:cs typeface="ＭＳ 明朝"/>
              </a:rPr>
              <a:t>R</a:t>
            </a:r>
            <a:r>
              <a:rPr lang="en-US" cap="none" sz="1200" b="0" i="1" u="none" baseline="-25000">
                <a:latin typeface="ＭＳ 明朝"/>
                <a:ea typeface="ＭＳ 明朝"/>
                <a:cs typeface="ＭＳ 明朝"/>
              </a:rPr>
              <a:t>3</a:t>
            </a:r>
          </a:p>
        </xdr:txBody>
      </xdr:sp>
      <xdr:sp>
        <xdr:nvSpPr>
          <xdr:cNvPr id="5" name="Text 44"/>
          <xdr:cNvSpPr txBox="1">
            <a:spLocks noChangeArrowheads="1"/>
          </xdr:cNvSpPr>
        </xdr:nvSpPr>
        <xdr:spPr>
          <a:xfrm>
            <a:off x="-17329" y="-12740"/>
            <a:ext cx="6809" cy="93"/>
          </a:xfrm>
          <a:prstGeom prst="rect">
            <a:avLst/>
          </a:prstGeom>
          <a:noFill/>
          <a:ln w="1" cmpd="sng">
            <a:noFill/>
          </a:ln>
        </xdr:spPr>
        <xdr:txBody>
          <a:bodyPr vertOverflow="clip" wrap="square" anchor="ctr">
            <a:spAutoFit/>
          </a:bodyPr>
          <a:p>
            <a:pPr algn="ctr">
              <a:defRPr/>
            </a:pPr>
            <a:r>
              <a:rPr lang="en-US" cap="none" sz="1200" b="0" i="1" u="none" baseline="0">
                <a:latin typeface="ＭＳ 明朝"/>
                <a:ea typeface="ＭＳ 明朝"/>
                <a:cs typeface="ＭＳ 明朝"/>
              </a:rPr>
              <a:t>R</a:t>
            </a:r>
            <a:r>
              <a:rPr lang="en-US" cap="none" sz="1200" b="0" i="1" u="none" baseline="-25000">
                <a:latin typeface="ＭＳ 明朝"/>
                <a:ea typeface="ＭＳ 明朝"/>
                <a:cs typeface="ＭＳ 明朝"/>
              </a:rPr>
              <a:t>2</a:t>
            </a:r>
          </a:p>
        </xdr:txBody>
      </xdr:sp>
      <xdr:sp>
        <xdr:nvSpPr>
          <xdr:cNvPr id="6" name="Text 44"/>
          <xdr:cNvSpPr txBox="1">
            <a:spLocks noChangeArrowheads="1"/>
          </xdr:cNvSpPr>
        </xdr:nvSpPr>
        <xdr:spPr>
          <a:xfrm>
            <a:off x="-17329" y="-12842"/>
            <a:ext cx="6809" cy="93"/>
          </a:xfrm>
          <a:prstGeom prst="rect">
            <a:avLst/>
          </a:prstGeom>
          <a:noFill/>
          <a:ln w="1" cmpd="sng">
            <a:noFill/>
          </a:ln>
        </xdr:spPr>
        <xdr:txBody>
          <a:bodyPr vertOverflow="clip" wrap="square" anchor="ctr">
            <a:spAutoFit/>
          </a:bodyPr>
          <a:p>
            <a:pPr algn="ctr">
              <a:defRPr/>
            </a:pPr>
            <a:r>
              <a:rPr lang="en-US" cap="none" sz="1200" b="0" i="1" u="none" baseline="0">
                <a:latin typeface="ＭＳ 明朝"/>
                <a:ea typeface="ＭＳ 明朝"/>
                <a:cs typeface="ＭＳ 明朝"/>
              </a:rPr>
              <a:t>R</a:t>
            </a:r>
            <a:r>
              <a:rPr lang="en-US" cap="none" sz="1200" b="0" i="1" u="none" baseline="-25000">
                <a:latin typeface="ＭＳ 明朝"/>
                <a:ea typeface="ＭＳ 明朝"/>
                <a:cs typeface="ＭＳ 明朝"/>
              </a:rPr>
              <a:t>1</a:t>
            </a:r>
          </a:p>
        </xdr:txBody>
      </xdr:sp>
      <xdr:sp>
        <xdr:nvSpPr>
          <xdr:cNvPr id="7" name="Line 7"/>
          <xdr:cNvSpPr>
            <a:spLocks/>
          </xdr:cNvSpPr>
        </xdr:nvSpPr>
        <xdr:spPr>
          <a:xfrm>
            <a:off x="-8703" y="-12875"/>
            <a:ext cx="0" cy="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Line 8"/>
          <xdr:cNvSpPr>
            <a:spLocks/>
          </xdr:cNvSpPr>
        </xdr:nvSpPr>
        <xdr:spPr>
          <a:xfrm>
            <a:off x="-8703" y="-12764"/>
            <a:ext cx="0" cy="3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9"/>
          <xdr:cNvSpPr>
            <a:spLocks/>
          </xdr:cNvSpPr>
        </xdr:nvSpPr>
        <xdr:spPr>
          <a:xfrm>
            <a:off x="-8703" y="-12668"/>
            <a:ext cx="0" cy="33"/>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Line 10"/>
          <xdr:cNvSpPr>
            <a:spLocks/>
          </xdr:cNvSpPr>
        </xdr:nvSpPr>
        <xdr:spPr>
          <a:xfrm>
            <a:off x="-8703" y="-12572"/>
            <a:ext cx="0" cy="48"/>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Line 11"/>
          <xdr:cNvSpPr>
            <a:spLocks/>
          </xdr:cNvSpPr>
        </xdr:nvSpPr>
        <xdr:spPr>
          <a:xfrm>
            <a:off x="-7339" y="-12701"/>
            <a:ext cx="4087"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nvGrpSpPr>
          <xdr:cNvPr id="12" name="Group 12"/>
          <xdr:cNvGrpSpPr>
            <a:grpSpLocks/>
          </xdr:cNvGrpSpPr>
        </xdr:nvGrpSpPr>
        <xdr:grpSpPr>
          <a:xfrm>
            <a:off x="-10067" y="-12827"/>
            <a:ext cx="2723" cy="63"/>
            <a:chOff x="0" y="0"/>
            <a:chExt cx="20000" cy="20000"/>
          </a:xfrm>
          <a:solidFill>
            <a:srgbClr val="FFFFFF"/>
          </a:solidFill>
        </xdr:grpSpPr>
        <xdr:sp>
          <xdr:nvSpPr>
            <xdr:cNvPr id="13" name="Rectangle 13"/>
            <xdr:cNvSpPr>
              <a:spLocks/>
            </xdr:cNvSpPr>
          </xdr:nvSpPr>
          <xdr:spPr>
            <a:xfrm>
              <a:off x="0" y="0"/>
              <a:ext cx="20000" cy="20000"/>
            </a:xfrm>
            <a:prstGeom prst="rect">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4" name="図形 1619"/>
            <xdr:cNvSpPr>
              <a:spLocks/>
            </xdr:cNvSpPr>
          </xdr:nvSpPr>
          <xdr:spPr>
            <a:xfrm>
              <a:off x="3335" y="0"/>
              <a:ext cx="13335" cy="20000"/>
            </a:xfrm>
            <a:custGeom>
              <a:pathLst>
                <a:path h="16384" w="16384">
                  <a:moveTo>
                    <a:pt x="8192" y="0"/>
                  </a:moveTo>
                  <a:lnTo>
                    <a:pt x="16384" y="1365"/>
                  </a:lnTo>
                  <a:lnTo>
                    <a:pt x="0" y="4096"/>
                  </a:lnTo>
                  <a:lnTo>
                    <a:pt x="16384" y="6827"/>
                  </a:lnTo>
                  <a:lnTo>
                    <a:pt x="0" y="9557"/>
                  </a:lnTo>
                  <a:lnTo>
                    <a:pt x="16384" y="12288"/>
                  </a:lnTo>
                  <a:lnTo>
                    <a:pt x="0" y="15019"/>
                  </a:lnTo>
                  <a:lnTo>
                    <a:pt x="8192"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sp>
        <xdr:nvSpPr>
          <xdr:cNvPr id="15" name="図形 2163"/>
          <xdr:cNvSpPr>
            <a:spLocks/>
          </xdr:cNvSpPr>
        </xdr:nvSpPr>
        <xdr:spPr>
          <a:xfrm>
            <a:off x="-10067" y="-12524"/>
            <a:ext cx="2723" cy="15"/>
          </a:xfrm>
          <a:custGeom>
            <a:pathLst>
              <a:path h="16384" w="16384">
                <a:moveTo>
                  <a:pt x="0" y="0"/>
                </a:moveTo>
                <a:lnTo>
                  <a:pt x="8192" y="16384"/>
                </a:lnTo>
                <a:lnTo>
                  <a:pt x="16384" y="0"/>
                </a:lnTo>
                <a:lnTo>
                  <a:pt x="0"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nvGrpSpPr>
          <xdr:cNvPr id="16" name="Group 16"/>
          <xdr:cNvGrpSpPr>
            <a:grpSpLocks/>
          </xdr:cNvGrpSpPr>
        </xdr:nvGrpSpPr>
        <xdr:grpSpPr>
          <a:xfrm>
            <a:off x="-10067" y="-12731"/>
            <a:ext cx="4087" cy="63"/>
            <a:chOff x="0" y="0"/>
            <a:chExt cx="20000" cy="20000"/>
          </a:xfrm>
          <a:solidFill>
            <a:srgbClr val="FFFFFF"/>
          </a:solidFill>
        </xdr:grpSpPr>
        <xdr:sp>
          <xdr:nvSpPr>
            <xdr:cNvPr id="17" name="Rectangle 17"/>
            <xdr:cNvSpPr>
              <a:spLocks/>
            </xdr:cNvSpPr>
          </xdr:nvSpPr>
          <xdr:spPr>
            <a:xfrm>
              <a:off x="0" y="0"/>
              <a:ext cx="20000" cy="20000"/>
            </a:xfrm>
            <a:prstGeom prst="rect">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18" name="図形 1619"/>
            <xdr:cNvSpPr>
              <a:spLocks/>
            </xdr:cNvSpPr>
          </xdr:nvSpPr>
          <xdr:spPr>
            <a:xfrm>
              <a:off x="2220" y="0"/>
              <a:ext cx="8890" cy="20000"/>
            </a:xfrm>
            <a:custGeom>
              <a:pathLst>
                <a:path h="16384" w="16384">
                  <a:moveTo>
                    <a:pt x="8192" y="0"/>
                  </a:moveTo>
                  <a:lnTo>
                    <a:pt x="16384" y="1365"/>
                  </a:lnTo>
                  <a:lnTo>
                    <a:pt x="0" y="4096"/>
                  </a:lnTo>
                  <a:lnTo>
                    <a:pt x="16384" y="6827"/>
                  </a:lnTo>
                  <a:lnTo>
                    <a:pt x="0" y="9557"/>
                  </a:lnTo>
                  <a:lnTo>
                    <a:pt x="16384" y="12288"/>
                  </a:lnTo>
                  <a:lnTo>
                    <a:pt x="0" y="15019"/>
                  </a:lnTo>
                  <a:lnTo>
                    <a:pt x="8192"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図形 252"/>
            <xdr:cNvSpPr>
              <a:spLocks/>
            </xdr:cNvSpPr>
          </xdr:nvSpPr>
          <xdr:spPr>
            <a:xfrm>
              <a:off x="6665" y="7620"/>
              <a:ext cx="10000" cy="3810"/>
            </a:xfrm>
            <a:custGeom>
              <a:pathLst>
                <a:path h="16384" w="16384">
                  <a:moveTo>
                    <a:pt x="0" y="9830"/>
                  </a:moveTo>
                  <a:lnTo>
                    <a:pt x="16384" y="0"/>
                  </a:lnTo>
                  <a:lnTo>
                    <a:pt x="16384" y="16384"/>
                  </a:lnTo>
                  <a:lnTo>
                    <a:pt x="0" y="983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20" name="Group 20"/>
          <xdr:cNvGrpSpPr>
            <a:grpSpLocks/>
          </xdr:cNvGrpSpPr>
        </xdr:nvGrpSpPr>
        <xdr:grpSpPr>
          <a:xfrm>
            <a:off x="-11426" y="-12890"/>
            <a:ext cx="5451" cy="30"/>
            <a:chOff x="0" y="0"/>
            <a:chExt cx="20000" cy="20000"/>
          </a:xfrm>
          <a:solidFill>
            <a:srgbClr val="FFFFFF"/>
          </a:solidFill>
        </xdr:grpSpPr>
        <xdr:sp>
          <xdr:nvSpPr>
            <xdr:cNvPr id="21" name="Line 21"/>
            <xdr:cNvSpPr>
              <a:spLocks/>
            </xdr:cNvSpPr>
          </xdr:nvSpPr>
          <xdr:spPr>
            <a:xfrm>
              <a:off x="2500" y="10000"/>
              <a:ext cx="15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Rectangle 22"/>
            <xdr:cNvSpPr>
              <a:spLocks/>
            </xdr:cNvSpPr>
          </xdr:nvSpPr>
          <xdr:spPr>
            <a:xfrm>
              <a:off x="0" y="0"/>
              <a:ext cx="20000" cy="20000"/>
            </a:xfrm>
            <a:prstGeom prst="rect">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23" name="Oval 23"/>
            <xdr:cNvSpPr>
              <a:spLocks/>
            </xdr:cNvSpPr>
          </xdr:nvSpPr>
          <xdr:spPr>
            <a:xfrm>
              <a:off x="7500" y="6000"/>
              <a:ext cx="5000" cy="1000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24" name="Group 24"/>
          <xdr:cNvGrpSpPr>
            <a:grpSpLocks/>
          </xdr:cNvGrpSpPr>
        </xdr:nvGrpSpPr>
        <xdr:grpSpPr>
          <a:xfrm>
            <a:off x="-10067" y="-12635"/>
            <a:ext cx="2723" cy="63"/>
            <a:chOff x="0" y="0"/>
            <a:chExt cx="20000" cy="20000"/>
          </a:xfrm>
          <a:solidFill>
            <a:srgbClr val="FFFFFF"/>
          </a:solidFill>
        </xdr:grpSpPr>
        <xdr:sp>
          <xdr:nvSpPr>
            <xdr:cNvPr id="25" name="Rectangle 25"/>
            <xdr:cNvSpPr>
              <a:spLocks/>
            </xdr:cNvSpPr>
          </xdr:nvSpPr>
          <xdr:spPr>
            <a:xfrm>
              <a:off x="0" y="0"/>
              <a:ext cx="20000" cy="20000"/>
            </a:xfrm>
            <a:prstGeom prst="rect">
              <a:avLst/>
            </a:prstGeom>
            <a:noFill/>
            <a:ln w="1" cmpd="sng">
              <a:noFill/>
            </a:ln>
          </xdr:spPr>
          <xdr:txBody>
            <a:bodyPr vertOverflow="clip" wrap="square"/>
            <a:p>
              <a:pPr algn="l">
                <a:defRPr/>
              </a:pPr>
              <a:r>
                <a:rPr lang="en-US" cap="none" u="none" baseline="0">
                  <a:latin typeface="ＭＳ 明朝"/>
                  <a:ea typeface="ＭＳ 明朝"/>
                  <a:cs typeface="ＭＳ 明朝"/>
                </a:rPr>
                <a:t/>
              </a:r>
            </a:p>
          </xdr:txBody>
        </xdr:sp>
        <xdr:sp>
          <xdr:nvSpPr>
            <xdr:cNvPr id="26" name="図形 1619"/>
            <xdr:cNvSpPr>
              <a:spLocks/>
            </xdr:cNvSpPr>
          </xdr:nvSpPr>
          <xdr:spPr>
            <a:xfrm>
              <a:off x="3335" y="0"/>
              <a:ext cx="13335" cy="20000"/>
            </a:xfrm>
            <a:custGeom>
              <a:pathLst>
                <a:path h="16384" w="16384">
                  <a:moveTo>
                    <a:pt x="8192" y="0"/>
                  </a:moveTo>
                  <a:lnTo>
                    <a:pt x="16384" y="1365"/>
                  </a:lnTo>
                  <a:lnTo>
                    <a:pt x="0" y="4096"/>
                  </a:lnTo>
                  <a:lnTo>
                    <a:pt x="16384" y="6827"/>
                  </a:lnTo>
                  <a:lnTo>
                    <a:pt x="0" y="9557"/>
                  </a:lnTo>
                  <a:lnTo>
                    <a:pt x="16384" y="12288"/>
                  </a:lnTo>
                  <a:lnTo>
                    <a:pt x="0" y="15019"/>
                  </a:lnTo>
                  <a:lnTo>
                    <a:pt x="8192"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sp>
        <xdr:nvSpPr>
          <xdr:cNvPr id="27" name="Text 35"/>
          <xdr:cNvSpPr txBox="1">
            <a:spLocks noChangeArrowheads="1"/>
          </xdr:cNvSpPr>
        </xdr:nvSpPr>
        <xdr:spPr>
          <a:xfrm>
            <a:off x="-5754" y="-12902"/>
            <a:ext cx="6130" cy="72"/>
          </a:xfrm>
          <a:prstGeom prst="rect">
            <a:avLst/>
          </a:prstGeom>
          <a:noFill/>
          <a:ln w="1" cmpd="sng">
            <a:noFill/>
          </a:ln>
        </xdr:spPr>
        <xdr:txBody>
          <a:bodyPr vertOverflow="clip" wrap="square" anchor="ctr">
            <a:spAutoFit/>
          </a:bodyPr>
          <a:p>
            <a:pPr algn="ctr">
              <a:defRPr/>
            </a:pPr>
            <a:r>
              <a:rPr lang="en-US" cap="none" sz="1100" b="0" i="0" u="none" baseline="0">
                <a:latin typeface="ＭＳ 明朝"/>
                <a:ea typeface="ＭＳ 明朝"/>
                <a:cs typeface="ＭＳ 明朝"/>
              </a:rPr>
              <a:t>VB</a:t>
            </a:r>
          </a:p>
        </xdr:txBody>
      </xdr:sp>
      <xdr:sp>
        <xdr:nvSpPr>
          <xdr:cNvPr id="28" name="Text 35"/>
          <xdr:cNvSpPr txBox="1">
            <a:spLocks noChangeArrowheads="1"/>
          </xdr:cNvSpPr>
        </xdr:nvSpPr>
        <xdr:spPr>
          <a:xfrm>
            <a:off x="-2800" y="-12728"/>
            <a:ext cx="6130" cy="72"/>
          </a:xfrm>
          <a:prstGeom prst="rect">
            <a:avLst/>
          </a:prstGeom>
          <a:noFill/>
          <a:ln w="1" cmpd="sng">
            <a:noFill/>
          </a:ln>
        </xdr:spPr>
        <xdr:txBody>
          <a:bodyPr vertOverflow="clip" wrap="square" anchor="ctr">
            <a:spAutoFit/>
          </a:bodyPr>
          <a:p>
            <a:pPr algn="ctr">
              <a:defRPr/>
            </a:pPr>
            <a:r>
              <a:rPr lang="en-US" cap="none" sz="1100" b="0" i="0" u="none" baseline="0">
                <a:latin typeface="ＭＳ 明朝"/>
                <a:ea typeface="ＭＳ 明朝"/>
                <a:cs typeface="ＭＳ 明朝"/>
              </a:rPr>
              <a:t>VC</a:t>
            </a:r>
          </a:p>
        </xdr:txBody>
      </xdr:sp>
      <xdr:sp>
        <xdr:nvSpPr>
          <xdr:cNvPr id="29" name="Line 29"/>
          <xdr:cNvSpPr>
            <a:spLocks/>
          </xdr:cNvSpPr>
        </xdr:nvSpPr>
        <xdr:spPr>
          <a:xfrm>
            <a:off x="-4616" y="-12827"/>
            <a:ext cx="0" cy="96"/>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sp>
        <xdr:nvSpPr>
          <xdr:cNvPr id="30" name="Text 35"/>
          <xdr:cNvSpPr txBox="1">
            <a:spLocks noChangeArrowheads="1"/>
          </xdr:cNvSpPr>
        </xdr:nvSpPr>
        <xdr:spPr>
          <a:xfrm>
            <a:off x="-1894" y="-12809"/>
            <a:ext cx="6130" cy="72"/>
          </a:xfrm>
          <a:prstGeom prst="rect">
            <a:avLst/>
          </a:prstGeom>
          <a:noFill/>
          <a:ln w="1" cmpd="sng">
            <a:noFill/>
          </a:ln>
        </xdr:spPr>
        <xdr:txBody>
          <a:bodyPr vertOverflow="clip" wrap="square" anchor="ctr">
            <a:spAutoFit/>
          </a:bodyPr>
          <a:p>
            <a:pPr algn="ctr">
              <a:defRPr/>
            </a:pPr>
            <a:r>
              <a:rPr lang="en-US" cap="none" sz="1100" b="0" i="0" u="none" baseline="0">
                <a:latin typeface="ＭＳ 明朝"/>
                <a:ea typeface="ＭＳ 明朝"/>
                <a:cs typeface="ＭＳ 明朝"/>
              </a:rPr>
              <a:t>I1</a:t>
            </a:r>
          </a:p>
        </xdr:txBody>
      </xdr:sp>
    </xdr:grpSp>
    <xdr:clientData/>
  </xdr:oneCellAnchor>
  <xdr:twoCellAnchor>
    <xdr:from>
      <xdr:col>14</xdr:col>
      <xdr:colOff>1352550</xdr:colOff>
      <xdr:row>13</xdr:row>
      <xdr:rowOff>123825</xdr:rowOff>
    </xdr:from>
    <xdr:to>
      <xdr:col>15</xdr:col>
      <xdr:colOff>200025</xdr:colOff>
      <xdr:row>20</xdr:row>
      <xdr:rowOff>142875</xdr:rowOff>
    </xdr:to>
    <xdr:sp>
      <xdr:nvSpPr>
        <xdr:cNvPr id="31" name="図形 31"/>
        <xdr:cNvSpPr>
          <a:spLocks/>
        </xdr:cNvSpPr>
      </xdr:nvSpPr>
      <xdr:spPr>
        <a:xfrm>
          <a:off x="14954250" y="3105150"/>
          <a:ext cx="771525" cy="1581150"/>
        </a:xfrm>
        <a:custGeom>
          <a:pathLst>
            <a:path h="16384" w="16384">
              <a:moveTo>
                <a:pt x="0" y="12288"/>
              </a:moveTo>
              <a:lnTo>
                <a:pt x="4096" y="12288"/>
              </a:lnTo>
              <a:lnTo>
                <a:pt x="4096" y="0"/>
              </a:lnTo>
              <a:lnTo>
                <a:pt x="12288" y="0"/>
              </a:lnTo>
              <a:lnTo>
                <a:pt x="12288" y="12288"/>
              </a:lnTo>
              <a:lnTo>
                <a:pt x="16384" y="12288"/>
              </a:lnTo>
              <a:lnTo>
                <a:pt x="8192" y="16384"/>
              </a:lnTo>
              <a:lnTo>
                <a:pt x="0" y="12288"/>
              </a:lnTo>
              <a:close/>
            </a:path>
          </a:pathLst>
        </a:custGeom>
        <a:solidFill>
          <a:srgbClr val="3333CC"/>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904875</xdr:colOff>
      <xdr:row>22</xdr:row>
      <xdr:rowOff>76200</xdr:rowOff>
    </xdr:from>
    <xdr:to>
      <xdr:col>14</xdr:col>
      <xdr:colOff>1066800</xdr:colOff>
      <xdr:row>24</xdr:row>
      <xdr:rowOff>66675</xdr:rowOff>
    </xdr:to>
    <xdr:sp>
      <xdr:nvSpPr>
        <xdr:cNvPr id="32" name="図形 32"/>
        <xdr:cNvSpPr>
          <a:spLocks/>
        </xdr:cNvSpPr>
      </xdr:nvSpPr>
      <xdr:spPr>
        <a:xfrm>
          <a:off x="14506575" y="5076825"/>
          <a:ext cx="161925" cy="438150"/>
        </a:xfrm>
        <a:custGeom>
          <a:pathLst>
            <a:path h="16384" w="16384">
              <a:moveTo>
                <a:pt x="0" y="0"/>
              </a:moveTo>
              <a:lnTo>
                <a:pt x="0" y="16384"/>
              </a:lnTo>
              <a:lnTo>
                <a:pt x="16384" y="16384"/>
              </a:lnTo>
              <a:lnTo>
                <a:pt x="16384" y="0"/>
              </a:lnTo>
              <a:lnTo>
                <a:pt x="0" y="0"/>
              </a:lnTo>
              <a:close/>
            </a:path>
          </a:pathLst>
        </a:cu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981075</xdr:colOff>
      <xdr:row>24</xdr:row>
      <xdr:rowOff>66675</xdr:rowOff>
    </xdr:from>
    <xdr:to>
      <xdr:col>14</xdr:col>
      <xdr:colOff>981075</xdr:colOff>
      <xdr:row>25</xdr:row>
      <xdr:rowOff>114300</xdr:rowOff>
    </xdr:to>
    <xdr:sp>
      <xdr:nvSpPr>
        <xdr:cNvPr id="33" name="図形 33"/>
        <xdr:cNvSpPr>
          <a:spLocks/>
        </xdr:cNvSpPr>
      </xdr:nvSpPr>
      <xdr:spPr>
        <a:xfrm>
          <a:off x="14582775" y="5514975"/>
          <a:ext cx="0" cy="276225"/>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1228725</xdr:colOff>
      <xdr:row>25</xdr:row>
      <xdr:rowOff>114300</xdr:rowOff>
    </xdr:from>
    <xdr:to>
      <xdr:col>14</xdr:col>
      <xdr:colOff>1390650</xdr:colOff>
      <xdr:row>27</xdr:row>
      <xdr:rowOff>104775</xdr:rowOff>
    </xdr:to>
    <xdr:sp>
      <xdr:nvSpPr>
        <xdr:cNvPr id="34" name="図形 34"/>
        <xdr:cNvSpPr>
          <a:spLocks/>
        </xdr:cNvSpPr>
      </xdr:nvSpPr>
      <xdr:spPr>
        <a:xfrm>
          <a:off x="14830425" y="5791200"/>
          <a:ext cx="161925" cy="438150"/>
        </a:xfrm>
        <a:custGeom>
          <a:pathLst>
            <a:path h="16384" w="16384">
              <a:moveTo>
                <a:pt x="0" y="0"/>
              </a:moveTo>
              <a:lnTo>
                <a:pt x="0" y="16384"/>
              </a:lnTo>
              <a:lnTo>
                <a:pt x="16384" y="16384"/>
              </a:lnTo>
              <a:lnTo>
                <a:pt x="16384" y="0"/>
              </a:lnTo>
              <a:lnTo>
                <a:pt x="0" y="0"/>
              </a:lnTo>
              <a:close/>
            </a:path>
          </a:pathLst>
        </a:cu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1228725</xdr:colOff>
      <xdr:row>28</xdr:row>
      <xdr:rowOff>161925</xdr:rowOff>
    </xdr:from>
    <xdr:to>
      <xdr:col>14</xdr:col>
      <xdr:colOff>1390650</xdr:colOff>
      <xdr:row>30</xdr:row>
      <xdr:rowOff>161925</xdr:rowOff>
    </xdr:to>
    <xdr:sp>
      <xdr:nvSpPr>
        <xdr:cNvPr id="35" name="図形 35"/>
        <xdr:cNvSpPr>
          <a:spLocks/>
        </xdr:cNvSpPr>
      </xdr:nvSpPr>
      <xdr:spPr>
        <a:xfrm>
          <a:off x="14830425" y="6505575"/>
          <a:ext cx="161925" cy="447675"/>
        </a:xfrm>
        <a:custGeom>
          <a:pathLst>
            <a:path h="16384" w="16384">
              <a:moveTo>
                <a:pt x="0" y="0"/>
              </a:moveTo>
              <a:lnTo>
                <a:pt x="0" y="16384"/>
              </a:lnTo>
              <a:lnTo>
                <a:pt x="16384" y="16384"/>
              </a:lnTo>
              <a:lnTo>
                <a:pt x="16384" y="0"/>
              </a:lnTo>
              <a:lnTo>
                <a:pt x="0" y="0"/>
              </a:lnTo>
              <a:close/>
            </a:path>
          </a:pathLst>
        </a:cu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904875</xdr:colOff>
      <xdr:row>26</xdr:row>
      <xdr:rowOff>171450</xdr:rowOff>
    </xdr:from>
    <xdr:to>
      <xdr:col>14</xdr:col>
      <xdr:colOff>1066800</xdr:colOff>
      <xdr:row>29</xdr:row>
      <xdr:rowOff>104775</xdr:rowOff>
    </xdr:to>
    <xdr:sp>
      <xdr:nvSpPr>
        <xdr:cNvPr id="36" name="図形 36"/>
        <xdr:cNvSpPr>
          <a:spLocks/>
        </xdr:cNvSpPr>
      </xdr:nvSpPr>
      <xdr:spPr>
        <a:xfrm>
          <a:off x="14506575" y="6067425"/>
          <a:ext cx="161925" cy="609600"/>
        </a:xfrm>
        <a:custGeom>
          <a:pathLst>
            <a:path h="16384" w="16384">
              <a:moveTo>
                <a:pt x="0" y="0"/>
              </a:moveTo>
              <a:lnTo>
                <a:pt x="0" y="16384"/>
              </a:lnTo>
              <a:lnTo>
                <a:pt x="16384" y="16384"/>
              </a:lnTo>
              <a:lnTo>
                <a:pt x="16384" y="0"/>
              </a:lnTo>
              <a:lnTo>
                <a:pt x="0" y="0"/>
              </a:lnTo>
              <a:close/>
            </a:path>
          </a:pathLst>
        </a:cu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904875</xdr:colOff>
      <xdr:row>32</xdr:row>
      <xdr:rowOff>47625</xdr:rowOff>
    </xdr:from>
    <xdr:to>
      <xdr:col>14</xdr:col>
      <xdr:colOff>1066800</xdr:colOff>
      <xdr:row>34</xdr:row>
      <xdr:rowOff>47625</xdr:rowOff>
    </xdr:to>
    <xdr:sp>
      <xdr:nvSpPr>
        <xdr:cNvPr id="37" name="図形 37"/>
        <xdr:cNvSpPr>
          <a:spLocks/>
        </xdr:cNvSpPr>
      </xdr:nvSpPr>
      <xdr:spPr>
        <a:xfrm>
          <a:off x="14506575" y="7286625"/>
          <a:ext cx="161925" cy="438150"/>
        </a:xfrm>
        <a:custGeom>
          <a:pathLst>
            <a:path h="16384" w="16384">
              <a:moveTo>
                <a:pt x="0" y="0"/>
              </a:moveTo>
              <a:lnTo>
                <a:pt x="0" y="16384"/>
              </a:lnTo>
              <a:lnTo>
                <a:pt x="16384" y="16384"/>
              </a:lnTo>
              <a:lnTo>
                <a:pt x="16384" y="0"/>
              </a:lnTo>
              <a:lnTo>
                <a:pt x="0" y="0"/>
              </a:lnTo>
              <a:close/>
            </a:path>
          </a:pathLst>
        </a:cu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981075</xdr:colOff>
      <xdr:row>21</xdr:row>
      <xdr:rowOff>28575</xdr:rowOff>
    </xdr:from>
    <xdr:to>
      <xdr:col>14</xdr:col>
      <xdr:colOff>981075</xdr:colOff>
      <xdr:row>22</xdr:row>
      <xdr:rowOff>76200</xdr:rowOff>
    </xdr:to>
    <xdr:sp>
      <xdr:nvSpPr>
        <xdr:cNvPr id="38" name="図形 38"/>
        <xdr:cNvSpPr>
          <a:spLocks/>
        </xdr:cNvSpPr>
      </xdr:nvSpPr>
      <xdr:spPr>
        <a:xfrm>
          <a:off x="14582775" y="4800600"/>
          <a:ext cx="0" cy="276225"/>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981075</xdr:colOff>
      <xdr:row>24</xdr:row>
      <xdr:rowOff>66675</xdr:rowOff>
    </xdr:from>
    <xdr:to>
      <xdr:col>14</xdr:col>
      <xdr:colOff>981075</xdr:colOff>
      <xdr:row>26</xdr:row>
      <xdr:rowOff>171450</xdr:rowOff>
    </xdr:to>
    <xdr:sp>
      <xdr:nvSpPr>
        <xdr:cNvPr id="39" name="図形 39"/>
        <xdr:cNvSpPr>
          <a:spLocks/>
        </xdr:cNvSpPr>
      </xdr:nvSpPr>
      <xdr:spPr>
        <a:xfrm>
          <a:off x="14582775" y="5514975"/>
          <a:ext cx="0" cy="552450"/>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981075</xdr:colOff>
      <xdr:row>29</xdr:row>
      <xdr:rowOff>104775</xdr:rowOff>
    </xdr:from>
    <xdr:to>
      <xdr:col>14</xdr:col>
      <xdr:colOff>981075</xdr:colOff>
      <xdr:row>32</xdr:row>
      <xdr:rowOff>47625</xdr:rowOff>
    </xdr:to>
    <xdr:sp>
      <xdr:nvSpPr>
        <xdr:cNvPr id="40" name="図形 40"/>
        <xdr:cNvSpPr>
          <a:spLocks/>
        </xdr:cNvSpPr>
      </xdr:nvSpPr>
      <xdr:spPr>
        <a:xfrm>
          <a:off x="14582775" y="6677025"/>
          <a:ext cx="0" cy="609600"/>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981075</xdr:colOff>
      <xdr:row>34</xdr:row>
      <xdr:rowOff>47625</xdr:rowOff>
    </xdr:from>
    <xdr:to>
      <xdr:col>14</xdr:col>
      <xdr:colOff>981075</xdr:colOff>
      <xdr:row>35</xdr:row>
      <xdr:rowOff>104775</xdr:rowOff>
    </xdr:to>
    <xdr:sp>
      <xdr:nvSpPr>
        <xdr:cNvPr id="41" name="図形 41"/>
        <xdr:cNvSpPr>
          <a:spLocks/>
        </xdr:cNvSpPr>
      </xdr:nvSpPr>
      <xdr:spPr>
        <a:xfrm>
          <a:off x="14582775" y="7724775"/>
          <a:ext cx="0" cy="276225"/>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904875</xdr:colOff>
      <xdr:row>35</xdr:row>
      <xdr:rowOff>104775</xdr:rowOff>
    </xdr:from>
    <xdr:to>
      <xdr:col>14</xdr:col>
      <xdr:colOff>1066800</xdr:colOff>
      <xdr:row>36</xdr:row>
      <xdr:rowOff>47625</xdr:rowOff>
    </xdr:to>
    <xdr:sp>
      <xdr:nvSpPr>
        <xdr:cNvPr id="42" name="図形 42"/>
        <xdr:cNvSpPr>
          <a:spLocks/>
        </xdr:cNvSpPr>
      </xdr:nvSpPr>
      <xdr:spPr>
        <a:xfrm>
          <a:off x="14506575" y="8001000"/>
          <a:ext cx="161925" cy="161925"/>
        </a:xfrm>
        <a:custGeom>
          <a:pathLst>
            <a:path h="16384" w="16384">
              <a:moveTo>
                <a:pt x="0" y="0"/>
              </a:moveTo>
              <a:lnTo>
                <a:pt x="16384" y="0"/>
              </a:lnTo>
              <a:lnTo>
                <a:pt x="8192" y="16384"/>
              </a:lnTo>
              <a:lnTo>
                <a:pt x="0" y="0"/>
              </a:lnTo>
              <a:close/>
            </a:path>
          </a:pathLst>
        </a:cu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981075</xdr:colOff>
      <xdr:row>30</xdr:row>
      <xdr:rowOff>161925</xdr:rowOff>
    </xdr:from>
    <xdr:to>
      <xdr:col>14</xdr:col>
      <xdr:colOff>1304925</xdr:colOff>
      <xdr:row>31</xdr:row>
      <xdr:rowOff>104775</xdr:rowOff>
    </xdr:to>
    <xdr:sp>
      <xdr:nvSpPr>
        <xdr:cNvPr id="43" name="図形 43"/>
        <xdr:cNvSpPr>
          <a:spLocks/>
        </xdr:cNvSpPr>
      </xdr:nvSpPr>
      <xdr:spPr>
        <a:xfrm>
          <a:off x="14582775" y="6953250"/>
          <a:ext cx="323850" cy="171450"/>
        </a:xfrm>
        <a:custGeom>
          <a:pathLst>
            <a:path h="16384" w="16384">
              <a:moveTo>
                <a:pt x="16384" y="0"/>
              </a:moveTo>
              <a:lnTo>
                <a:pt x="16384" y="16384"/>
              </a:lnTo>
              <a:lnTo>
                <a:pt x="0"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981075</xdr:colOff>
      <xdr:row>25</xdr:row>
      <xdr:rowOff>0</xdr:rowOff>
    </xdr:from>
    <xdr:to>
      <xdr:col>14</xdr:col>
      <xdr:colOff>1304925</xdr:colOff>
      <xdr:row>25</xdr:row>
      <xdr:rowOff>114300</xdr:rowOff>
    </xdr:to>
    <xdr:sp>
      <xdr:nvSpPr>
        <xdr:cNvPr id="44" name="図形 44"/>
        <xdr:cNvSpPr>
          <a:spLocks/>
        </xdr:cNvSpPr>
      </xdr:nvSpPr>
      <xdr:spPr>
        <a:xfrm>
          <a:off x="14582775" y="5676900"/>
          <a:ext cx="323850" cy="114300"/>
        </a:xfrm>
        <a:custGeom>
          <a:pathLst>
            <a:path h="16384" w="16384">
              <a:moveTo>
                <a:pt x="0" y="0"/>
              </a:moveTo>
              <a:lnTo>
                <a:pt x="16384" y="0"/>
              </a:ln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1066800</xdr:colOff>
      <xdr:row>28</xdr:row>
      <xdr:rowOff>47625</xdr:rowOff>
    </xdr:from>
    <xdr:to>
      <xdr:col>14</xdr:col>
      <xdr:colOff>1790700</xdr:colOff>
      <xdr:row>28</xdr:row>
      <xdr:rowOff>47625</xdr:rowOff>
    </xdr:to>
    <xdr:sp>
      <xdr:nvSpPr>
        <xdr:cNvPr id="45" name="図形 45"/>
        <xdr:cNvSpPr>
          <a:spLocks/>
        </xdr:cNvSpPr>
      </xdr:nvSpPr>
      <xdr:spPr>
        <a:xfrm>
          <a:off x="14668500" y="6391275"/>
          <a:ext cx="723900" cy="0"/>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1304925</xdr:colOff>
      <xdr:row>27</xdr:row>
      <xdr:rowOff>104775</xdr:rowOff>
    </xdr:from>
    <xdr:to>
      <xdr:col>14</xdr:col>
      <xdr:colOff>1304925</xdr:colOff>
      <xdr:row>28</xdr:row>
      <xdr:rowOff>161925</xdr:rowOff>
    </xdr:to>
    <xdr:sp>
      <xdr:nvSpPr>
        <xdr:cNvPr id="46" name="図形 46"/>
        <xdr:cNvSpPr>
          <a:spLocks/>
        </xdr:cNvSpPr>
      </xdr:nvSpPr>
      <xdr:spPr>
        <a:xfrm>
          <a:off x="14906625" y="6229350"/>
          <a:ext cx="0" cy="276225"/>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428625</xdr:colOff>
      <xdr:row>22</xdr:row>
      <xdr:rowOff>76200</xdr:rowOff>
    </xdr:from>
    <xdr:to>
      <xdr:col>14</xdr:col>
      <xdr:colOff>981075</xdr:colOff>
      <xdr:row>24</xdr:row>
      <xdr:rowOff>66675</xdr:rowOff>
    </xdr:to>
    <xdr:sp>
      <xdr:nvSpPr>
        <xdr:cNvPr id="47" name="テキスト 47"/>
        <xdr:cNvSpPr txBox="1">
          <a:spLocks noChangeArrowheads="1"/>
        </xdr:cNvSpPr>
      </xdr:nvSpPr>
      <xdr:spPr>
        <a:xfrm>
          <a:off x="14030325" y="5076825"/>
          <a:ext cx="561975" cy="4381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Ｒ１</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14</xdr:col>
      <xdr:colOff>428625</xdr:colOff>
      <xdr:row>27</xdr:row>
      <xdr:rowOff>104775</xdr:rowOff>
    </xdr:from>
    <xdr:to>
      <xdr:col>14</xdr:col>
      <xdr:colOff>981075</xdr:colOff>
      <xdr:row>29</xdr:row>
      <xdr:rowOff>104775</xdr:rowOff>
    </xdr:to>
    <xdr:sp>
      <xdr:nvSpPr>
        <xdr:cNvPr id="48" name="テキスト 48"/>
        <xdr:cNvSpPr txBox="1">
          <a:spLocks noChangeArrowheads="1"/>
        </xdr:cNvSpPr>
      </xdr:nvSpPr>
      <xdr:spPr>
        <a:xfrm>
          <a:off x="14030325" y="6229350"/>
          <a:ext cx="561975" cy="4476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Ｒ２</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14</xdr:col>
      <xdr:colOff>428625</xdr:colOff>
      <xdr:row>32</xdr:row>
      <xdr:rowOff>47625</xdr:rowOff>
    </xdr:from>
    <xdr:to>
      <xdr:col>14</xdr:col>
      <xdr:colOff>981075</xdr:colOff>
      <xdr:row>34</xdr:row>
      <xdr:rowOff>47625</xdr:rowOff>
    </xdr:to>
    <xdr:sp>
      <xdr:nvSpPr>
        <xdr:cNvPr id="49" name="テキスト 49"/>
        <xdr:cNvSpPr txBox="1">
          <a:spLocks noChangeArrowheads="1"/>
        </xdr:cNvSpPr>
      </xdr:nvSpPr>
      <xdr:spPr>
        <a:xfrm>
          <a:off x="14030325" y="7286625"/>
          <a:ext cx="561975" cy="4381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Ｒ３</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14</xdr:col>
      <xdr:colOff>1390650</xdr:colOff>
      <xdr:row>25</xdr:row>
      <xdr:rowOff>114300</xdr:rowOff>
    </xdr:from>
    <xdr:to>
      <xdr:col>15</xdr:col>
      <xdr:colOff>104775</xdr:colOff>
      <xdr:row>27</xdr:row>
      <xdr:rowOff>104775</xdr:rowOff>
    </xdr:to>
    <xdr:sp>
      <xdr:nvSpPr>
        <xdr:cNvPr id="50" name="テキスト 50"/>
        <xdr:cNvSpPr txBox="1">
          <a:spLocks noChangeArrowheads="1"/>
        </xdr:cNvSpPr>
      </xdr:nvSpPr>
      <xdr:spPr>
        <a:xfrm>
          <a:off x="14992350" y="5791200"/>
          <a:ext cx="638175" cy="4381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Ｒ４</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14</xdr:col>
      <xdr:colOff>1390650</xdr:colOff>
      <xdr:row>29</xdr:row>
      <xdr:rowOff>104775</xdr:rowOff>
    </xdr:from>
    <xdr:to>
      <xdr:col>15</xdr:col>
      <xdr:colOff>104775</xdr:colOff>
      <xdr:row>31</xdr:row>
      <xdr:rowOff>104775</xdr:rowOff>
    </xdr:to>
    <xdr:sp>
      <xdr:nvSpPr>
        <xdr:cNvPr id="51" name="テキスト 51"/>
        <xdr:cNvSpPr txBox="1">
          <a:spLocks noChangeArrowheads="1"/>
        </xdr:cNvSpPr>
      </xdr:nvSpPr>
      <xdr:spPr>
        <a:xfrm>
          <a:off x="14992350" y="6677025"/>
          <a:ext cx="638175" cy="4476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Ｒ５</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14</xdr:col>
      <xdr:colOff>571500</xdr:colOff>
      <xdr:row>20</xdr:row>
      <xdr:rowOff>9525</xdr:rowOff>
    </xdr:from>
    <xdr:to>
      <xdr:col>14</xdr:col>
      <xdr:colOff>1133475</xdr:colOff>
      <xdr:row>22</xdr:row>
      <xdr:rowOff>0</xdr:rowOff>
    </xdr:to>
    <xdr:sp>
      <xdr:nvSpPr>
        <xdr:cNvPr id="52" name="テキスト 52"/>
        <xdr:cNvSpPr txBox="1">
          <a:spLocks noChangeArrowheads="1"/>
        </xdr:cNvSpPr>
      </xdr:nvSpPr>
      <xdr:spPr>
        <a:xfrm>
          <a:off x="14173200" y="4552950"/>
          <a:ext cx="561975" cy="447675"/>
        </a:xfrm>
        <a:prstGeom prst="rect">
          <a:avLst/>
        </a:prstGeom>
        <a:noFill/>
        <a:ln w="9525" cmpd="sng">
          <a:noFill/>
        </a:ln>
      </xdr:spPr>
      <xdr:txBody>
        <a:bodyPr vertOverflow="clip" wrap="square"/>
        <a:p>
          <a:pPr algn="l">
            <a:defRPr/>
          </a:pPr>
          <a:r>
            <a:rPr lang="en-US" cap="none" sz="1050" b="0" i="0" u="none" baseline="0">
              <a:solidFill>
                <a:srgbClr val="000000"/>
              </a:solidFill>
            </a:rPr>
            <a:t>VB
</a:t>
          </a:r>
        </a:p>
      </xdr:txBody>
    </xdr:sp>
    <xdr:clientData/>
  </xdr:twoCellAnchor>
  <xdr:twoCellAnchor>
    <xdr:from>
      <xdr:col>15</xdr:col>
      <xdr:colOff>19050</xdr:colOff>
      <xdr:row>27</xdr:row>
      <xdr:rowOff>47625</xdr:rowOff>
    </xdr:from>
    <xdr:to>
      <xdr:col>16</xdr:col>
      <xdr:colOff>180975</xdr:colOff>
      <xdr:row>29</xdr:row>
      <xdr:rowOff>47625</xdr:rowOff>
    </xdr:to>
    <xdr:sp>
      <xdr:nvSpPr>
        <xdr:cNvPr id="53" name="テキスト 53"/>
        <xdr:cNvSpPr txBox="1">
          <a:spLocks noChangeArrowheads="1"/>
        </xdr:cNvSpPr>
      </xdr:nvSpPr>
      <xdr:spPr>
        <a:xfrm>
          <a:off x="15544800" y="6172200"/>
          <a:ext cx="942975" cy="44767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明朝"/>
              <a:ea typeface="ＭＳ 明朝"/>
              <a:cs typeface="ＭＳ 明朝"/>
            </a:rPr>
            <a:t>ｅout</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13</xdr:col>
      <xdr:colOff>533400</xdr:colOff>
      <xdr:row>27</xdr:row>
      <xdr:rowOff>76200</xdr:rowOff>
    </xdr:from>
    <xdr:to>
      <xdr:col>14</xdr:col>
      <xdr:colOff>552450</xdr:colOff>
      <xdr:row>29</xdr:row>
      <xdr:rowOff>19050</xdr:rowOff>
    </xdr:to>
    <xdr:sp>
      <xdr:nvSpPr>
        <xdr:cNvPr id="54" name="テキスト 54"/>
        <xdr:cNvSpPr txBox="1">
          <a:spLocks noChangeArrowheads="1"/>
        </xdr:cNvSpPr>
      </xdr:nvSpPr>
      <xdr:spPr>
        <a:xfrm>
          <a:off x="13144500" y="6200775"/>
          <a:ext cx="1009650" cy="3905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明朝"/>
              <a:ea typeface="ＭＳ Ｐ明朝"/>
              <a:cs typeface="ＭＳ Ｐ明朝"/>
            </a:rPr>
            <a:t>ﾎﾞﾘｭーﾑ</a:t>
          </a:r>
          <a:r>
            <a:rPr lang="en-US" cap="none" sz="105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ransitionEvaluation="1" transitionEntry="1"/>
  <dimension ref="B2:AD453"/>
  <sheetViews>
    <sheetView showGridLines="0" tabSelected="1" zoomScale="75" zoomScaleNormal="75" workbookViewId="0" topLeftCell="A3">
      <selection activeCell="Y24" sqref="Y24"/>
    </sheetView>
  </sheetViews>
  <sheetFormatPr defaultColWidth="10.66015625" defaultRowHeight="18"/>
  <cols>
    <col min="1" max="11" width="1.66015625" style="0" customWidth="1"/>
    <col min="12" max="13" width="6.66015625" style="0" customWidth="1"/>
    <col min="14" max="14" width="1.66015625" style="0" customWidth="1"/>
    <col min="19" max="19" width="13.66015625" style="0" customWidth="1"/>
  </cols>
  <sheetData>
    <row r="2" spans="4:20" ht="17.25">
      <c r="D2" s="11" t="s">
        <v>0</v>
      </c>
      <c r="T2" s="38" t="s">
        <v>1</v>
      </c>
    </row>
    <row r="3" spans="4:21" ht="17.25">
      <c r="D3" s="11" t="s">
        <v>2</v>
      </c>
      <c r="U3" s="11" t="s">
        <v>3</v>
      </c>
    </row>
    <row r="4" spans="4:21" ht="17.25">
      <c r="D4" s="11" t="s">
        <v>4</v>
      </c>
      <c r="U4" s="11" t="s">
        <v>5</v>
      </c>
    </row>
    <row r="5" spans="4:30" ht="17.25">
      <c r="D5" s="11" t="s">
        <v>6</v>
      </c>
      <c r="U5" s="120"/>
      <c r="V5" s="74"/>
      <c r="W5" s="74"/>
      <c r="X5" s="74"/>
      <c r="Y5" s="74"/>
      <c r="Z5" s="74"/>
      <c r="AA5" s="74"/>
      <c r="AB5" s="74"/>
      <c r="AC5" s="74"/>
      <c r="AD5" s="74"/>
    </row>
    <row r="6" spans="14:30" ht="17.25">
      <c r="N6" s="9"/>
      <c r="O6" s="9"/>
      <c r="P6" s="9"/>
      <c r="Q6" s="9"/>
      <c r="R6" s="9"/>
      <c r="U6" s="74"/>
      <c r="V6" s="74"/>
      <c r="W6" s="74"/>
      <c r="X6" s="74"/>
      <c r="Y6" s="120"/>
      <c r="Z6" s="120"/>
      <c r="AA6" s="74"/>
      <c r="AB6" s="120"/>
      <c r="AC6" s="74"/>
      <c r="AD6" s="74"/>
    </row>
    <row r="7" spans="2:30" ht="17.25">
      <c r="B7" s="30"/>
      <c r="C7" s="30"/>
      <c r="D7" s="31"/>
      <c r="E7" s="32"/>
      <c r="F7" s="32"/>
      <c r="G7" s="32"/>
      <c r="H7" s="32"/>
      <c r="I7" s="32"/>
      <c r="J7" s="32"/>
      <c r="K7" s="30"/>
      <c r="L7" s="30"/>
      <c r="M7" s="30"/>
      <c r="N7" s="8"/>
      <c r="O7" s="3"/>
      <c r="P7" s="3"/>
      <c r="Q7" s="12" t="s">
        <v>7</v>
      </c>
      <c r="R7" s="3"/>
      <c r="S7" s="8"/>
      <c r="U7" s="121"/>
      <c r="V7" s="74"/>
      <c r="W7" s="74"/>
      <c r="X7" s="74"/>
      <c r="Y7" s="74"/>
      <c r="Z7" s="120"/>
      <c r="AA7" s="74"/>
      <c r="AB7" s="120"/>
      <c r="AC7" s="74"/>
      <c r="AD7" s="74"/>
    </row>
    <row r="8" spans="2:30" ht="18" thickBot="1">
      <c r="B8" s="30"/>
      <c r="C8" s="31"/>
      <c r="D8" s="31"/>
      <c r="E8" s="33"/>
      <c r="F8" s="30"/>
      <c r="G8" s="30"/>
      <c r="H8" s="30"/>
      <c r="I8" s="30"/>
      <c r="J8" s="30"/>
      <c r="K8" s="33"/>
      <c r="L8" s="30"/>
      <c r="M8" s="30"/>
      <c r="N8" s="8"/>
      <c r="O8" s="1"/>
      <c r="P8" s="1"/>
      <c r="Q8" s="1"/>
      <c r="R8" s="3"/>
      <c r="S8" s="8"/>
      <c r="U8" s="74"/>
      <c r="V8" s="74"/>
      <c r="W8" s="74"/>
      <c r="X8" s="74"/>
      <c r="Y8" s="74"/>
      <c r="Z8" s="120"/>
      <c r="AA8" s="74"/>
      <c r="AB8" s="74"/>
      <c r="AC8" s="74"/>
      <c r="AD8" s="74"/>
    </row>
    <row r="9" spans="2:30" ht="17.25">
      <c r="B9" s="34" t="s">
        <v>8</v>
      </c>
      <c r="C9" s="31"/>
      <c r="D9" s="31"/>
      <c r="E9" s="33"/>
      <c r="F9" s="30"/>
      <c r="G9" s="30"/>
      <c r="H9" s="30"/>
      <c r="I9" s="30"/>
      <c r="J9" s="32"/>
      <c r="K9" s="35"/>
      <c r="L9" s="34" t="s">
        <v>9</v>
      </c>
      <c r="M9" s="30"/>
      <c r="N9" s="8"/>
      <c r="O9" s="13" t="s">
        <v>10</v>
      </c>
      <c r="P9" s="2"/>
      <c r="Q9" s="21">
        <v>12</v>
      </c>
      <c r="R9" s="7"/>
      <c r="S9" s="8"/>
      <c r="U9" s="74"/>
      <c r="V9" s="74"/>
      <c r="W9" s="74"/>
      <c r="X9" s="74"/>
      <c r="Y9" s="74"/>
      <c r="Z9" s="120"/>
      <c r="AA9" s="74"/>
      <c r="AB9" s="74"/>
      <c r="AC9" s="74"/>
      <c r="AD9" s="74"/>
    </row>
    <row r="10" spans="2:30" ht="18" thickBot="1">
      <c r="B10" s="31"/>
      <c r="C10" s="36"/>
      <c r="D10" s="36"/>
      <c r="E10" s="37"/>
      <c r="F10" s="36"/>
      <c r="G10" s="30"/>
      <c r="H10" s="30"/>
      <c r="I10" s="30"/>
      <c r="J10" s="33"/>
      <c r="K10" s="31"/>
      <c r="L10" s="33"/>
      <c r="M10" s="30"/>
      <c r="N10" s="8"/>
      <c r="O10" s="13" t="s">
        <v>11</v>
      </c>
      <c r="P10" s="2"/>
      <c r="Q10" s="21">
        <v>2.4</v>
      </c>
      <c r="R10" s="7"/>
      <c r="S10" s="8"/>
      <c r="U10" s="74"/>
      <c r="V10" s="74"/>
      <c r="W10" s="74"/>
      <c r="X10" s="74"/>
      <c r="Y10" s="74"/>
      <c r="Z10" s="120"/>
      <c r="AA10" s="74"/>
      <c r="AB10" s="120"/>
      <c r="AC10" s="74"/>
      <c r="AD10" s="74"/>
    </row>
    <row r="11" spans="2:30" ht="18" thickBot="1">
      <c r="B11" s="30"/>
      <c r="C11" s="31"/>
      <c r="D11" s="32"/>
      <c r="E11" s="32"/>
      <c r="F11" s="30"/>
      <c r="G11" s="30"/>
      <c r="H11" s="30"/>
      <c r="I11" s="30"/>
      <c r="J11" s="35"/>
      <c r="K11" s="32"/>
      <c r="L11" s="33"/>
      <c r="M11" s="30"/>
      <c r="N11" s="8"/>
      <c r="O11" s="15" t="s">
        <v>12</v>
      </c>
      <c r="P11" s="1"/>
      <c r="Q11" s="22">
        <v>5</v>
      </c>
      <c r="R11" s="7"/>
      <c r="S11" s="8"/>
      <c r="U11" s="74"/>
      <c r="V11" s="74"/>
      <c r="W11" s="74"/>
      <c r="X11" s="74"/>
      <c r="Y11" s="74"/>
      <c r="Z11" s="120"/>
      <c r="AA11" s="74"/>
      <c r="AB11" s="120"/>
      <c r="AC11" s="74"/>
      <c r="AD11" s="74"/>
    </row>
    <row r="12" spans="2:30" ht="17.25">
      <c r="B12" s="31"/>
      <c r="C12" s="31"/>
      <c r="D12" s="31"/>
      <c r="E12" s="33"/>
      <c r="F12" s="31"/>
      <c r="G12" s="31"/>
      <c r="H12" s="30"/>
      <c r="I12" s="30"/>
      <c r="J12" s="30"/>
      <c r="K12" s="35"/>
      <c r="L12" s="32"/>
      <c r="M12" s="30"/>
      <c r="N12" s="10"/>
      <c r="O12" s="9"/>
      <c r="P12" s="9"/>
      <c r="Q12" s="9"/>
      <c r="R12" s="9"/>
      <c r="S12" s="8"/>
      <c r="U12" s="74"/>
      <c r="V12" s="74"/>
      <c r="W12" s="74"/>
      <c r="X12" s="74"/>
      <c r="Y12" s="74"/>
      <c r="Z12" s="74"/>
      <c r="AA12" s="74"/>
      <c r="AB12" s="74"/>
      <c r="AC12" s="74"/>
      <c r="AD12" s="74"/>
    </row>
    <row r="13" spans="2:30" ht="17.25">
      <c r="B13" s="30"/>
      <c r="C13" s="30"/>
      <c r="D13" s="30"/>
      <c r="E13" s="33"/>
      <c r="F13" s="30"/>
      <c r="G13" s="30"/>
      <c r="H13" s="30"/>
      <c r="I13" s="30"/>
      <c r="J13" s="32"/>
      <c r="K13" s="35"/>
      <c r="L13" s="30"/>
      <c r="M13" s="30"/>
      <c r="O13" s="39"/>
      <c r="P13" s="40" t="s">
        <v>13</v>
      </c>
      <c r="Q13" s="39"/>
      <c r="R13" s="39"/>
      <c r="U13" s="74"/>
      <c r="V13" s="74"/>
      <c r="W13" s="74"/>
      <c r="X13" s="74"/>
      <c r="Y13" s="74"/>
      <c r="Z13" s="74"/>
      <c r="AA13" s="74"/>
      <c r="AB13" s="74"/>
      <c r="AC13" s="74"/>
      <c r="AD13" s="74"/>
    </row>
    <row r="14" spans="2:30" ht="17.25">
      <c r="B14" s="30"/>
      <c r="C14" s="30"/>
      <c r="D14" s="30"/>
      <c r="E14" s="33"/>
      <c r="F14" s="30"/>
      <c r="G14" s="30"/>
      <c r="H14" s="30"/>
      <c r="I14" s="30"/>
      <c r="J14" s="33"/>
      <c r="K14" s="31"/>
      <c r="L14" s="33"/>
      <c r="M14" s="34" t="s">
        <v>14</v>
      </c>
      <c r="P14" s="11" t="s">
        <v>15</v>
      </c>
      <c r="U14" s="74"/>
      <c r="V14" s="74"/>
      <c r="W14" s="74"/>
      <c r="X14" s="74"/>
      <c r="Y14" s="74"/>
      <c r="Z14" s="74"/>
      <c r="AA14" s="74"/>
      <c r="AB14" s="74"/>
      <c r="AC14" s="74"/>
      <c r="AD14" s="74"/>
    </row>
    <row r="15" spans="2:16" ht="17.25">
      <c r="B15" s="30"/>
      <c r="C15" s="30"/>
      <c r="D15" s="30"/>
      <c r="E15" s="33"/>
      <c r="F15" s="30"/>
      <c r="G15" s="30"/>
      <c r="H15" s="30"/>
      <c r="I15" s="30"/>
      <c r="J15" s="35"/>
      <c r="K15" s="32"/>
      <c r="L15" s="33"/>
      <c r="M15" s="30"/>
      <c r="P15" s="11" t="s">
        <v>15</v>
      </c>
    </row>
    <row r="16" spans="2:16" ht="17.25">
      <c r="B16" s="30"/>
      <c r="C16" s="30"/>
      <c r="D16" s="30"/>
      <c r="E16" s="33"/>
      <c r="F16" s="30"/>
      <c r="G16" s="30"/>
      <c r="H16" s="30"/>
      <c r="I16" s="30"/>
      <c r="J16" s="30"/>
      <c r="K16" s="33"/>
      <c r="L16" s="34" t="s">
        <v>16</v>
      </c>
      <c r="M16" s="30"/>
      <c r="P16" s="11" t="s">
        <v>15</v>
      </c>
    </row>
    <row r="17" spans="2:16" ht="17.25">
      <c r="B17" s="30"/>
      <c r="C17" s="30"/>
      <c r="D17" s="30"/>
      <c r="E17" s="35"/>
      <c r="F17" s="32"/>
      <c r="G17" s="32"/>
      <c r="H17" s="32"/>
      <c r="I17" s="32"/>
      <c r="J17" s="32"/>
      <c r="K17" s="35"/>
      <c r="L17" s="32"/>
      <c r="M17" s="30"/>
      <c r="P17" s="11" t="s">
        <v>15</v>
      </c>
    </row>
    <row r="18" spans="2:18" ht="18" thickBot="1">
      <c r="B18" s="30"/>
      <c r="C18" s="30"/>
      <c r="D18" s="30"/>
      <c r="E18" s="30"/>
      <c r="F18" s="30"/>
      <c r="G18" s="30"/>
      <c r="H18" s="30"/>
      <c r="I18" s="30"/>
      <c r="J18" s="30"/>
      <c r="K18" s="30"/>
      <c r="L18" s="30"/>
      <c r="M18" s="30"/>
      <c r="P18" s="11" t="s">
        <v>15</v>
      </c>
      <c r="Q18" s="1"/>
      <c r="R18" s="1"/>
    </row>
    <row r="19" spans="16:19" ht="17.25">
      <c r="P19" s="11" t="s">
        <v>15</v>
      </c>
      <c r="Q19" s="26" t="s">
        <v>17</v>
      </c>
      <c r="R19" s="27"/>
      <c r="S19" s="7"/>
    </row>
    <row r="20" spans="12:23" ht="18" thickBot="1">
      <c r="L20" s="1"/>
      <c r="M20" s="1"/>
      <c r="N20" s="1"/>
      <c r="O20" s="1"/>
      <c r="P20" s="17" t="s">
        <v>15</v>
      </c>
      <c r="Q20" s="28" t="s">
        <v>18</v>
      </c>
      <c r="R20" s="29"/>
      <c r="S20" s="5"/>
      <c r="T20" s="2"/>
      <c r="U20" s="2"/>
      <c r="V20" s="2"/>
      <c r="W20" s="2"/>
    </row>
    <row r="21" spans="12:24" ht="18" thickBot="1">
      <c r="L21" s="23" t="s">
        <v>19</v>
      </c>
      <c r="M21" s="24" t="s">
        <v>20</v>
      </c>
      <c r="N21" s="25"/>
      <c r="O21" s="24" t="s">
        <v>21</v>
      </c>
      <c r="P21" s="24" t="s">
        <v>22</v>
      </c>
      <c r="Q21" s="24" t="s">
        <v>23</v>
      </c>
      <c r="R21" s="24" t="s">
        <v>24</v>
      </c>
      <c r="S21" s="5"/>
      <c r="T21" s="18" t="s">
        <v>25</v>
      </c>
      <c r="U21" s="18" t="s">
        <v>26</v>
      </c>
      <c r="V21" s="18" t="s">
        <v>27</v>
      </c>
      <c r="W21" s="18" t="s">
        <v>28</v>
      </c>
      <c r="X21" s="4"/>
    </row>
    <row r="22" spans="12:24" ht="17.25">
      <c r="L22" s="19">
        <v>33</v>
      </c>
      <c r="M22" s="14">
        <v>8.2</v>
      </c>
      <c r="N22" s="5"/>
      <c r="O22" s="14">
        <f aca="true" t="shared" si="0" ref="O22:O110">$Q$9*T22</f>
        <v>2.3883495145631066</v>
      </c>
      <c r="P22" s="14">
        <f aca="true" t="shared" si="1" ref="P22:P110">O22-$Q$10</f>
        <v>-0.011650485436893288</v>
      </c>
      <c r="Q22" s="14">
        <f aca="true" t="shared" si="2" ref="Q22:Q110">$Q$9*M22*(1-$Q$11/100)/((L22*(1+$Q$11/100))+(M22*(1-$Q$11/100)))</f>
        <v>2.2026390197926484</v>
      </c>
      <c r="R22" s="14">
        <f aca="true" t="shared" si="3" ref="R22:R110">$Q$9*M22*(1+$Q$11/100)/((L22*(1-$Q$11/100))+(M22*(1+$Q$11/100)))</f>
        <v>2.585585585585586</v>
      </c>
      <c r="S22" s="5"/>
      <c r="T22" s="14">
        <f aca="true" t="shared" si="4" ref="T22:T110">M22/(L22+M22)</f>
        <v>0.1990291262135922</v>
      </c>
      <c r="U22" s="14">
        <f aca="true" t="shared" si="5" ref="U22:U110">ABS(P22)</f>
        <v>0.011650485436893288</v>
      </c>
      <c r="V22" s="14">
        <v>10</v>
      </c>
      <c r="W22" s="14">
        <v>1</v>
      </c>
      <c r="X22" s="4"/>
    </row>
    <row r="23" spans="12:24" ht="17.25">
      <c r="L23" s="19">
        <v>27</v>
      </c>
      <c r="M23" s="14">
        <v>6.8</v>
      </c>
      <c r="N23" s="5"/>
      <c r="O23" s="14">
        <f t="shared" si="0"/>
        <v>2.4142011834319526</v>
      </c>
      <c r="P23" s="14">
        <f t="shared" si="1"/>
        <v>0.014201183431952646</v>
      </c>
      <c r="Q23" s="14">
        <f t="shared" si="2"/>
        <v>2.2269462798046535</v>
      </c>
      <c r="R23" s="14">
        <f t="shared" si="3"/>
        <v>2.6129917657822506</v>
      </c>
      <c r="S23" s="5"/>
      <c r="T23" s="14">
        <f t="shared" si="4"/>
        <v>0.20118343195266272</v>
      </c>
      <c r="U23" s="14">
        <f t="shared" si="5"/>
        <v>0.014201183431952646</v>
      </c>
      <c r="V23" s="14">
        <v>10</v>
      </c>
      <c r="W23" s="14">
        <v>1.2</v>
      </c>
      <c r="X23" s="4"/>
    </row>
    <row r="24" spans="12:24" ht="17.25">
      <c r="L24" s="19">
        <v>22</v>
      </c>
      <c r="M24" s="14">
        <v>5.6</v>
      </c>
      <c r="N24" s="5"/>
      <c r="O24" s="14">
        <f t="shared" si="0"/>
        <v>2.434782608695652</v>
      </c>
      <c r="P24" s="14">
        <f t="shared" si="1"/>
        <v>0.03478260869565197</v>
      </c>
      <c r="Q24" s="14">
        <f t="shared" si="2"/>
        <v>2.2463054187192113</v>
      </c>
      <c r="R24" s="14">
        <f t="shared" si="3"/>
        <v>2.6348020911127703</v>
      </c>
      <c r="S24" s="5"/>
      <c r="T24" s="14">
        <f t="shared" si="4"/>
        <v>0.20289855072463767</v>
      </c>
      <c r="U24" s="14">
        <f t="shared" si="5"/>
        <v>0.03478260869565197</v>
      </c>
      <c r="V24" s="14">
        <v>10</v>
      </c>
      <c r="W24" s="14">
        <v>1.5</v>
      </c>
      <c r="X24" s="4"/>
    </row>
    <row r="25" spans="12:24" ht="17.25">
      <c r="L25" s="19">
        <v>47</v>
      </c>
      <c r="M25" s="14">
        <v>12</v>
      </c>
      <c r="N25" s="5"/>
      <c r="O25" s="14">
        <f t="shared" si="0"/>
        <v>2.440677966101695</v>
      </c>
      <c r="P25" s="14">
        <f t="shared" si="1"/>
        <v>0.04067796610169516</v>
      </c>
      <c r="Q25" s="14">
        <f t="shared" si="2"/>
        <v>2.2518518518518515</v>
      </c>
      <c r="R25" s="14">
        <f t="shared" si="3"/>
        <v>2.641048034934498</v>
      </c>
      <c r="S25" s="5"/>
      <c r="T25" s="14">
        <f t="shared" si="4"/>
        <v>0.2033898305084746</v>
      </c>
      <c r="U25" s="14">
        <f t="shared" si="5"/>
        <v>0.04067796610169516</v>
      </c>
      <c r="V25" s="14">
        <v>10</v>
      </c>
      <c r="W25" s="14">
        <v>1.8</v>
      </c>
      <c r="X25" s="4"/>
    </row>
    <row r="26" spans="12:24" ht="17.25">
      <c r="L26" s="19">
        <v>39</v>
      </c>
      <c r="M26" s="14">
        <v>10</v>
      </c>
      <c r="N26" s="5"/>
      <c r="O26" s="14">
        <f t="shared" si="0"/>
        <v>2.4489795918367347</v>
      </c>
      <c r="P26" s="14">
        <f t="shared" si="1"/>
        <v>0.04897959183673484</v>
      </c>
      <c r="Q26" s="14">
        <f t="shared" si="2"/>
        <v>2.259663032705649</v>
      </c>
      <c r="R26" s="14">
        <f t="shared" si="3"/>
        <v>2.6498422712933754</v>
      </c>
      <c r="S26" s="5"/>
      <c r="T26" s="14">
        <f t="shared" si="4"/>
        <v>0.20408163265306123</v>
      </c>
      <c r="U26" s="14">
        <f t="shared" si="5"/>
        <v>0.04897959183673484</v>
      </c>
      <c r="V26" s="14">
        <v>10</v>
      </c>
      <c r="W26" s="14">
        <v>2.2</v>
      </c>
      <c r="X26" s="4"/>
    </row>
    <row r="27" spans="12:24" ht="17.25">
      <c r="L27" s="19">
        <v>15</v>
      </c>
      <c r="M27" s="14">
        <v>3.9</v>
      </c>
      <c r="N27" s="5"/>
      <c r="O27" s="14">
        <f t="shared" si="0"/>
        <v>2.4761904761904763</v>
      </c>
      <c r="P27" s="14">
        <f t="shared" si="1"/>
        <v>0.07619047619047636</v>
      </c>
      <c r="Q27" s="14">
        <f t="shared" si="2"/>
        <v>2.2852737085582113</v>
      </c>
      <c r="R27" s="14">
        <f t="shared" si="3"/>
        <v>2.6786590351594444</v>
      </c>
      <c r="S27" s="5"/>
      <c r="T27" s="14">
        <f t="shared" si="4"/>
        <v>0.20634920634920637</v>
      </c>
      <c r="U27" s="14">
        <f t="shared" si="5"/>
        <v>0.07619047619047636</v>
      </c>
      <c r="V27" s="14">
        <v>10</v>
      </c>
      <c r="W27" s="14">
        <v>2.7</v>
      </c>
      <c r="X27" s="4"/>
    </row>
    <row r="28" spans="12:24" ht="17.25">
      <c r="L28" s="19">
        <v>18</v>
      </c>
      <c r="M28" s="14">
        <v>4.7</v>
      </c>
      <c r="N28" s="5"/>
      <c r="O28" s="14">
        <f t="shared" si="0"/>
        <v>2.484581497797357</v>
      </c>
      <c r="P28" s="14">
        <f t="shared" si="1"/>
        <v>0.08458149779735713</v>
      </c>
      <c r="Q28" s="14">
        <f t="shared" si="2"/>
        <v>2.293173550181896</v>
      </c>
      <c r="R28" s="14">
        <f t="shared" si="3"/>
        <v>2.6875425459496265</v>
      </c>
      <c r="S28" s="5"/>
      <c r="T28" s="14">
        <f t="shared" si="4"/>
        <v>0.20704845814977976</v>
      </c>
      <c r="U28" s="14">
        <f t="shared" si="5"/>
        <v>0.08458149779735713</v>
      </c>
      <c r="V28" s="14">
        <v>10</v>
      </c>
      <c r="W28" s="14">
        <v>3.3</v>
      </c>
      <c r="X28" s="4"/>
    </row>
    <row r="29" spans="12:24" ht="17.25">
      <c r="L29" s="19">
        <v>68</v>
      </c>
      <c r="M29" s="14">
        <v>18</v>
      </c>
      <c r="N29" s="5"/>
      <c r="O29" s="14">
        <f t="shared" si="0"/>
        <v>2.511627906976744</v>
      </c>
      <c r="P29" s="14">
        <f t="shared" si="1"/>
        <v>0.1116279069767443</v>
      </c>
      <c r="Q29" s="14">
        <f t="shared" si="2"/>
        <v>2.31864406779661</v>
      </c>
      <c r="R29" s="14">
        <f t="shared" si="3"/>
        <v>2.716167664670659</v>
      </c>
      <c r="S29" s="5"/>
      <c r="T29" s="14">
        <f t="shared" si="4"/>
        <v>0.20930232558139536</v>
      </c>
      <c r="U29" s="14">
        <f t="shared" si="5"/>
        <v>0.1116279069767443</v>
      </c>
      <c r="V29" s="14">
        <v>10</v>
      </c>
      <c r="W29" s="14">
        <v>3.9</v>
      </c>
      <c r="X29" s="4"/>
    </row>
    <row r="30" spans="12:24" ht="17.25">
      <c r="L30" s="19">
        <v>56</v>
      </c>
      <c r="M30" s="14">
        <v>15</v>
      </c>
      <c r="N30" s="5"/>
      <c r="O30" s="14">
        <f t="shared" si="0"/>
        <v>2.535211267605634</v>
      </c>
      <c r="P30" s="14">
        <f t="shared" si="1"/>
        <v>0.13521126760563407</v>
      </c>
      <c r="Q30" s="14">
        <f t="shared" si="2"/>
        <v>2.3408624229979464</v>
      </c>
      <c r="R30" s="14">
        <f t="shared" si="3"/>
        <v>2.741116751269036</v>
      </c>
      <c r="S30" s="5"/>
      <c r="T30" s="14">
        <f t="shared" si="4"/>
        <v>0.2112676056338028</v>
      </c>
      <c r="U30" s="14">
        <f t="shared" si="5"/>
        <v>0.13521126760563407</v>
      </c>
      <c r="V30" s="14">
        <v>10</v>
      </c>
      <c r="W30" s="14">
        <v>4.7</v>
      </c>
      <c r="X30" s="4"/>
    </row>
    <row r="31" spans="12:24" ht="17.25">
      <c r="L31" s="19">
        <v>82</v>
      </c>
      <c r="M31" s="14">
        <v>22</v>
      </c>
      <c r="N31" s="5"/>
      <c r="O31" s="14">
        <f t="shared" si="0"/>
        <v>2.5384615384615383</v>
      </c>
      <c r="P31" s="14">
        <f t="shared" si="1"/>
        <v>0.1384615384615384</v>
      </c>
      <c r="Q31" s="14">
        <f t="shared" si="2"/>
        <v>2.3439252336448595</v>
      </c>
      <c r="R31" s="14">
        <f t="shared" si="3"/>
        <v>2.7445544554455443</v>
      </c>
      <c r="S31" s="5"/>
      <c r="T31" s="14">
        <f t="shared" si="4"/>
        <v>0.21153846153846154</v>
      </c>
      <c r="U31" s="14">
        <f t="shared" si="5"/>
        <v>0.1384615384615384</v>
      </c>
      <c r="V31" s="14">
        <v>10</v>
      </c>
      <c r="W31" s="14">
        <v>5.6</v>
      </c>
      <c r="X31" s="4"/>
    </row>
    <row r="32" spans="12:24" ht="17.25">
      <c r="L32" s="19">
        <v>10</v>
      </c>
      <c r="M32" s="14">
        <v>2.7</v>
      </c>
      <c r="N32" s="5"/>
      <c r="O32" s="14">
        <f t="shared" si="0"/>
        <v>2.551181102362205</v>
      </c>
      <c r="P32" s="14">
        <f t="shared" si="1"/>
        <v>0.15118110236220517</v>
      </c>
      <c r="Q32" s="14">
        <f t="shared" si="2"/>
        <v>2.355912743972446</v>
      </c>
      <c r="R32" s="14">
        <f t="shared" si="3"/>
        <v>2.7580056749087967</v>
      </c>
      <c r="S32" s="5"/>
      <c r="T32" s="14">
        <f t="shared" si="4"/>
        <v>0.21259842519685043</v>
      </c>
      <c r="U32" s="14">
        <f t="shared" si="5"/>
        <v>0.15118110236220517</v>
      </c>
      <c r="V32" s="14">
        <v>10</v>
      </c>
      <c r="W32" s="14">
        <v>6.8</v>
      </c>
      <c r="X32" s="4"/>
    </row>
    <row r="33" spans="12:24" ht="17.25">
      <c r="L33" s="19">
        <v>12</v>
      </c>
      <c r="M33" s="14">
        <v>3.3</v>
      </c>
      <c r="N33" s="5"/>
      <c r="O33" s="14">
        <f t="shared" si="0"/>
        <v>2.5882352941176467</v>
      </c>
      <c r="P33" s="14">
        <f t="shared" si="1"/>
        <v>0.18823529411764683</v>
      </c>
      <c r="Q33" s="14">
        <f t="shared" si="2"/>
        <v>2.3908484270734025</v>
      </c>
      <c r="R33" s="14">
        <f t="shared" si="3"/>
        <v>2.7971745711402627</v>
      </c>
      <c r="S33" s="5"/>
      <c r="T33" s="14">
        <f t="shared" si="4"/>
        <v>0.2156862745098039</v>
      </c>
      <c r="U33" s="14">
        <f t="shared" si="5"/>
        <v>0.18823529411764683</v>
      </c>
      <c r="V33" s="14">
        <v>10</v>
      </c>
      <c r="W33" s="14">
        <v>8.2</v>
      </c>
      <c r="X33" s="4"/>
    </row>
    <row r="34" spans="12:24" ht="17.25">
      <c r="L34" s="19">
        <v>12</v>
      </c>
      <c r="M34" s="14">
        <v>2.7</v>
      </c>
      <c r="N34" s="5"/>
      <c r="O34" s="14">
        <f t="shared" si="0"/>
        <v>2.2040816326530615</v>
      </c>
      <c r="P34" s="14">
        <f t="shared" si="1"/>
        <v>-0.19591836734693846</v>
      </c>
      <c r="Q34" s="14">
        <f t="shared" si="2"/>
        <v>2.0296735905044514</v>
      </c>
      <c r="R34" s="14">
        <f t="shared" si="3"/>
        <v>2.3898840885142265</v>
      </c>
      <c r="S34" s="5"/>
      <c r="T34" s="14">
        <f t="shared" si="4"/>
        <v>0.1836734693877551</v>
      </c>
      <c r="U34" s="14">
        <f t="shared" si="5"/>
        <v>0.19591836734693846</v>
      </c>
      <c r="V34" s="14">
        <v>10</v>
      </c>
      <c r="W34" s="14">
        <v>10</v>
      </c>
      <c r="X34" s="4"/>
    </row>
    <row r="35" spans="12:24" ht="17.25">
      <c r="L35" s="19">
        <v>68</v>
      </c>
      <c r="M35" s="14">
        <v>15</v>
      </c>
      <c r="N35" s="5"/>
      <c r="O35" s="14">
        <f t="shared" si="0"/>
        <v>2.1686746987951806</v>
      </c>
      <c r="P35" s="14">
        <f t="shared" si="1"/>
        <v>-0.2313253012048193</v>
      </c>
      <c r="Q35" s="14">
        <f t="shared" si="2"/>
        <v>1.9964973730297721</v>
      </c>
      <c r="R35" s="14">
        <f t="shared" si="3"/>
        <v>2.3522090852520225</v>
      </c>
      <c r="S35" s="5"/>
      <c r="T35" s="14">
        <f t="shared" si="4"/>
        <v>0.18072289156626506</v>
      </c>
      <c r="U35" s="14">
        <f t="shared" si="5"/>
        <v>0.2313253012048193</v>
      </c>
      <c r="V35" s="14">
        <v>10</v>
      </c>
      <c r="W35" s="14">
        <v>12</v>
      </c>
      <c r="X35" s="4"/>
    </row>
    <row r="36" spans="12:24" ht="17.25">
      <c r="L36" s="19">
        <v>10</v>
      </c>
      <c r="M36" s="14">
        <v>2.2</v>
      </c>
      <c r="N36" s="5"/>
      <c r="O36" s="14">
        <f t="shared" si="0"/>
        <v>2.163934426229509</v>
      </c>
      <c r="P36" s="14">
        <f t="shared" si="1"/>
        <v>-0.2360655737704911</v>
      </c>
      <c r="Q36" s="14">
        <f t="shared" si="2"/>
        <v>1.9920571882446387</v>
      </c>
      <c r="R36" s="14">
        <f t="shared" si="3"/>
        <v>2.3471634208298053</v>
      </c>
      <c r="S36" s="5"/>
      <c r="T36" s="14">
        <f t="shared" si="4"/>
        <v>0.18032786885245905</v>
      </c>
      <c r="U36" s="14">
        <f t="shared" si="5"/>
        <v>0.2360655737704911</v>
      </c>
      <c r="V36" s="14">
        <v>10</v>
      </c>
      <c r="W36" s="14">
        <v>15</v>
      </c>
      <c r="X36" s="4"/>
    </row>
    <row r="37" spans="12:24" ht="17.25">
      <c r="L37" s="19">
        <v>15</v>
      </c>
      <c r="M37" s="14">
        <v>3.3</v>
      </c>
      <c r="N37" s="5"/>
      <c r="O37" s="14">
        <f t="shared" si="0"/>
        <v>2.163934426229508</v>
      </c>
      <c r="P37" s="14">
        <f t="shared" si="1"/>
        <v>-0.23606557377049198</v>
      </c>
      <c r="Q37" s="14">
        <f t="shared" si="2"/>
        <v>1.9920571882446383</v>
      </c>
      <c r="R37" s="14">
        <f t="shared" si="3"/>
        <v>2.3471634208298053</v>
      </c>
      <c r="S37" s="5"/>
      <c r="T37" s="14">
        <f t="shared" si="4"/>
        <v>0.180327868852459</v>
      </c>
      <c r="U37" s="14">
        <f t="shared" si="5"/>
        <v>0.23606557377049198</v>
      </c>
      <c r="V37" s="14">
        <v>10</v>
      </c>
      <c r="W37" s="14">
        <v>18</v>
      </c>
      <c r="X37" s="4"/>
    </row>
    <row r="38" spans="12:24" ht="17.25">
      <c r="L38" s="19">
        <v>82</v>
      </c>
      <c r="M38" s="14">
        <v>18</v>
      </c>
      <c r="N38" s="5"/>
      <c r="O38" s="14">
        <f t="shared" si="0"/>
        <v>2.16</v>
      </c>
      <c r="P38" s="14">
        <f t="shared" si="1"/>
        <v>-0.23999999999999977</v>
      </c>
      <c r="Q38" s="14">
        <f t="shared" si="2"/>
        <v>1.9883720930232556</v>
      </c>
      <c r="R38" s="14">
        <f t="shared" si="3"/>
        <v>2.3429752066115705</v>
      </c>
      <c r="S38" s="5"/>
      <c r="T38" s="14">
        <f t="shared" si="4"/>
        <v>0.18</v>
      </c>
      <c r="U38" s="14">
        <f t="shared" si="5"/>
        <v>0.23999999999999977</v>
      </c>
      <c r="V38" s="14">
        <v>10</v>
      </c>
      <c r="W38" s="14">
        <v>22</v>
      </c>
      <c r="X38" s="4"/>
    </row>
    <row r="39" spans="12:24" ht="17.25">
      <c r="L39" s="19">
        <v>18</v>
      </c>
      <c r="M39" s="14">
        <v>3.9</v>
      </c>
      <c r="N39" s="5"/>
      <c r="O39" s="14">
        <f t="shared" si="0"/>
        <v>2.136986301369863</v>
      </c>
      <c r="P39" s="14">
        <f t="shared" si="1"/>
        <v>-0.2630136986301368</v>
      </c>
      <c r="Q39" s="14">
        <f t="shared" si="2"/>
        <v>1.9668214996682147</v>
      </c>
      <c r="R39" s="14">
        <f t="shared" si="3"/>
        <v>2.318471337579618</v>
      </c>
      <c r="S39" s="5"/>
      <c r="T39" s="14">
        <f t="shared" si="4"/>
        <v>0.17808219178082194</v>
      </c>
      <c r="U39" s="14">
        <f t="shared" si="5"/>
        <v>0.2630136986301368</v>
      </c>
      <c r="V39" s="14">
        <v>10</v>
      </c>
      <c r="W39" s="14">
        <v>27</v>
      </c>
      <c r="X39" s="4"/>
    </row>
    <row r="40" spans="12:24" ht="17.25">
      <c r="L40" s="19">
        <v>56</v>
      </c>
      <c r="M40" s="14">
        <v>12</v>
      </c>
      <c r="N40" s="5"/>
      <c r="O40" s="14">
        <f t="shared" si="0"/>
        <v>2.1176470588235294</v>
      </c>
      <c r="P40" s="14">
        <f t="shared" si="1"/>
        <v>-0.2823529411764705</v>
      </c>
      <c r="Q40" s="14">
        <f t="shared" si="2"/>
        <v>1.9487179487179485</v>
      </c>
      <c r="R40" s="14">
        <f t="shared" si="3"/>
        <v>2.297872340425532</v>
      </c>
      <c r="S40" s="5"/>
      <c r="T40" s="14">
        <f t="shared" si="4"/>
        <v>0.17647058823529413</v>
      </c>
      <c r="U40" s="14">
        <f t="shared" si="5"/>
        <v>0.2823529411764705</v>
      </c>
      <c r="V40" s="14">
        <v>10</v>
      </c>
      <c r="W40" s="14">
        <v>33</v>
      </c>
      <c r="X40" s="4"/>
    </row>
    <row r="41" spans="12:24" ht="17.25">
      <c r="L41" s="19">
        <v>22</v>
      </c>
      <c r="M41" s="14">
        <v>4.7</v>
      </c>
      <c r="N41" s="5"/>
      <c r="O41" s="14">
        <f t="shared" si="0"/>
        <v>2.112359550561798</v>
      </c>
      <c r="P41" s="14">
        <f t="shared" si="1"/>
        <v>-0.2876404494382019</v>
      </c>
      <c r="Q41" s="14">
        <f t="shared" si="2"/>
        <v>1.943769272628333</v>
      </c>
      <c r="R41" s="14">
        <f t="shared" si="3"/>
        <v>2.2922392103735243</v>
      </c>
      <c r="S41" s="5"/>
      <c r="T41" s="14">
        <f t="shared" si="4"/>
        <v>0.1760299625468165</v>
      </c>
      <c r="U41" s="14">
        <f t="shared" si="5"/>
        <v>0.2876404494382019</v>
      </c>
      <c r="V41" s="14">
        <v>10</v>
      </c>
      <c r="W41" s="14">
        <v>39</v>
      </c>
      <c r="X41" s="4"/>
    </row>
    <row r="42" spans="12:24" ht="17.25">
      <c r="L42" s="19">
        <v>47</v>
      </c>
      <c r="M42" s="14">
        <v>10</v>
      </c>
      <c r="N42" s="5"/>
      <c r="O42" s="14">
        <f t="shared" si="0"/>
        <v>2.1052631578947367</v>
      </c>
      <c r="P42" s="14">
        <f t="shared" si="1"/>
        <v>-0.2947368421052632</v>
      </c>
      <c r="Q42" s="14">
        <f t="shared" si="2"/>
        <v>1.9371282922684792</v>
      </c>
      <c r="R42" s="14">
        <f t="shared" si="3"/>
        <v>2.28467815049864</v>
      </c>
      <c r="S42" s="5"/>
      <c r="T42" s="14">
        <f t="shared" si="4"/>
        <v>0.17543859649122806</v>
      </c>
      <c r="U42" s="14">
        <f t="shared" si="5"/>
        <v>0.2947368421052632</v>
      </c>
      <c r="V42" s="14">
        <v>10</v>
      </c>
      <c r="W42" s="14">
        <v>47</v>
      </c>
      <c r="X42" s="4"/>
    </row>
    <row r="43" spans="12:24" ht="17.25">
      <c r="L43" s="19">
        <v>39</v>
      </c>
      <c r="M43" s="14">
        <v>8.2</v>
      </c>
      <c r="N43" s="5"/>
      <c r="O43" s="14">
        <f>$Q$9*T43</f>
        <v>2.084745762711864</v>
      </c>
      <c r="P43" s="14">
        <f>O43-$Q$10</f>
        <v>-0.31525423728813573</v>
      </c>
      <c r="Q43" s="14">
        <f>$Q$9*M43*(1-$Q$11/100)/((L43*(1+$Q$11/100))+(M43*(1-$Q$11/100)))</f>
        <v>1.9179318834632741</v>
      </c>
      <c r="R43" s="14">
        <f>$Q$9*M43*(1+$Q$11/100)/((L43*(1-$Q$11/100))+(M43*(1+$Q$11/100)))</f>
        <v>2.2628120893561103</v>
      </c>
      <c r="S43" s="5"/>
      <c r="T43" s="14">
        <f>M43/(L43+M43)</f>
        <v>0.17372881355932202</v>
      </c>
      <c r="U43" s="14">
        <f>ABS(P43)</f>
        <v>0.31525423728813573</v>
      </c>
      <c r="V43" s="14">
        <v>10</v>
      </c>
      <c r="W43" s="14">
        <v>56</v>
      </c>
      <c r="X43" s="4"/>
    </row>
    <row r="44" spans="12:24" ht="17.25">
      <c r="L44" s="19">
        <v>27</v>
      </c>
      <c r="M44" s="14">
        <v>5.6</v>
      </c>
      <c r="N44" s="5"/>
      <c r="O44" s="14">
        <f t="shared" si="0"/>
        <v>2.0613496932515334</v>
      </c>
      <c r="P44" s="14">
        <f t="shared" si="1"/>
        <v>-0.3386503067484665</v>
      </c>
      <c r="Q44" s="14">
        <f t="shared" si="2"/>
        <v>1.8960498960498957</v>
      </c>
      <c r="R44" s="14">
        <f t="shared" si="3"/>
        <v>2.237868696479543</v>
      </c>
      <c r="S44" s="5"/>
      <c r="T44" s="14">
        <f t="shared" si="4"/>
        <v>0.17177914110429446</v>
      </c>
      <c r="U44" s="14">
        <f t="shared" si="5"/>
        <v>0.3386503067484665</v>
      </c>
      <c r="V44" s="14">
        <v>10</v>
      </c>
      <c r="W44" s="14">
        <v>68</v>
      </c>
      <c r="X44" s="4"/>
    </row>
    <row r="45" spans="12:24" ht="17.25">
      <c r="L45" s="19">
        <v>33</v>
      </c>
      <c r="M45" s="14">
        <v>6.8</v>
      </c>
      <c r="N45" s="5"/>
      <c r="O45" s="14">
        <f t="shared" si="0"/>
        <v>2.050251256281407</v>
      </c>
      <c r="P45" s="14">
        <f t="shared" si="1"/>
        <v>-0.3497487437185929</v>
      </c>
      <c r="Q45" s="14">
        <f t="shared" si="2"/>
        <v>1.8856725857455605</v>
      </c>
      <c r="R45" s="14">
        <f t="shared" si="3"/>
        <v>2.2260327357755263</v>
      </c>
      <c r="S45" s="5"/>
      <c r="T45" s="14">
        <f t="shared" si="4"/>
        <v>0.17085427135678394</v>
      </c>
      <c r="U45" s="14">
        <f t="shared" si="5"/>
        <v>0.3497487437185929</v>
      </c>
      <c r="V45" s="14">
        <v>10</v>
      </c>
      <c r="W45" s="14">
        <v>82</v>
      </c>
      <c r="X45" s="4"/>
    </row>
    <row r="46" spans="12:24" ht="17.25">
      <c r="L46" s="19">
        <v>33</v>
      </c>
      <c r="M46" s="14">
        <v>10</v>
      </c>
      <c r="N46" s="5"/>
      <c r="O46" s="14">
        <f t="shared" si="0"/>
        <v>2.7906976744186047</v>
      </c>
      <c r="P46" s="14">
        <f t="shared" si="1"/>
        <v>0.3906976744186048</v>
      </c>
      <c r="Q46" s="14">
        <f t="shared" si="2"/>
        <v>2.582106455266138</v>
      </c>
      <c r="R46" s="14">
        <f t="shared" si="3"/>
        <v>3.0107526881720434</v>
      </c>
      <c r="S46" s="5"/>
      <c r="T46" s="14">
        <f t="shared" si="4"/>
        <v>0.23255813953488372</v>
      </c>
      <c r="U46" s="14">
        <f t="shared" si="5"/>
        <v>0.3906976744186048</v>
      </c>
      <c r="V46" s="14">
        <v>10</v>
      </c>
      <c r="W46" s="14">
        <v>100</v>
      </c>
      <c r="X46" s="4"/>
    </row>
    <row r="47" spans="12:24" ht="17.25">
      <c r="L47" s="19">
        <v>27</v>
      </c>
      <c r="M47" s="14">
        <v>8.2</v>
      </c>
      <c r="N47" s="5"/>
      <c r="O47" s="14">
        <f t="shared" si="0"/>
        <v>2.795454545454545</v>
      </c>
      <c r="P47" s="14">
        <f t="shared" si="1"/>
        <v>0.39545454545454506</v>
      </c>
      <c r="Q47" s="14">
        <f t="shared" si="2"/>
        <v>2.586607636967349</v>
      </c>
      <c r="R47" s="14">
        <f t="shared" si="3"/>
        <v>3.0157618213660244</v>
      </c>
      <c r="S47" s="5"/>
      <c r="T47" s="14">
        <f t="shared" si="4"/>
        <v>0.23295454545454541</v>
      </c>
      <c r="U47" s="14">
        <f t="shared" si="5"/>
        <v>0.39545454545454506</v>
      </c>
      <c r="V47" s="14">
        <v>10</v>
      </c>
      <c r="W47" s="14">
        <v>120</v>
      </c>
      <c r="X47" s="4"/>
    </row>
    <row r="48" spans="12:24" ht="17.25">
      <c r="L48" s="19">
        <v>39</v>
      </c>
      <c r="M48" s="14">
        <v>12</v>
      </c>
      <c r="N48" s="5"/>
      <c r="O48" s="14">
        <f t="shared" si="0"/>
        <v>2.8235294117647056</v>
      </c>
      <c r="P48" s="14">
        <f t="shared" si="1"/>
        <v>0.4235294117647057</v>
      </c>
      <c r="Q48" s="14">
        <f t="shared" si="2"/>
        <v>2.613180515759312</v>
      </c>
      <c r="R48" s="14">
        <f t="shared" si="3"/>
        <v>3.045317220543807</v>
      </c>
      <c r="S48" s="5"/>
      <c r="T48" s="14">
        <f t="shared" si="4"/>
        <v>0.23529411764705882</v>
      </c>
      <c r="U48" s="14">
        <f t="shared" si="5"/>
        <v>0.4235294117647057</v>
      </c>
      <c r="V48" s="14">
        <v>10</v>
      </c>
      <c r="W48" s="14">
        <v>150</v>
      </c>
      <c r="X48" s="4"/>
    </row>
    <row r="49" spans="12:24" ht="17.25">
      <c r="L49" s="19">
        <v>22</v>
      </c>
      <c r="M49" s="14">
        <v>6.8</v>
      </c>
      <c r="N49" s="5"/>
      <c r="O49" s="14">
        <f t="shared" si="0"/>
        <v>2.833333333333333</v>
      </c>
      <c r="P49" s="14">
        <f t="shared" si="1"/>
        <v>0.4333333333333331</v>
      </c>
      <c r="Q49" s="14">
        <f t="shared" si="2"/>
        <v>2.622462787550744</v>
      </c>
      <c r="R49" s="14">
        <f t="shared" si="3"/>
        <v>3.055634807417974</v>
      </c>
      <c r="S49" s="5"/>
      <c r="T49" s="14">
        <f t="shared" si="4"/>
        <v>0.2361111111111111</v>
      </c>
      <c r="U49" s="14">
        <f t="shared" si="5"/>
        <v>0.4333333333333331</v>
      </c>
      <c r="V49" s="14">
        <v>10</v>
      </c>
      <c r="W49" s="14">
        <v>180</v>
      </c>
      <c r="X49" s="4"/>
    </row>
    <row r="50" spans="12:24" ht="17.25">
      <c r="L50" s="19">
        <v>18</v>
      </c>
      <c r="M50" s="14">
        <v>5.6</v>
      </c>
      <c r="N50" s="5"/>
      <c r="O50" s="14">
        <f t="shared" si="0"/>
        <v>2.8474576271186436</v>
      </c>
      <c r="P50" s="14">
        <f t="shared" si="1"/>
        <v>0.4474576271186437</v>
      </c>
      <c r="Q50" s="14">
        <f t="shared" si="2"/>
        <v>2.6358381502890165</v>
      </c>
      <c r="R50" s="14">
        <f t="shared" si="3"/>
        <v>3.0704960835509136</v>
      </c>
      <c r="S50" s="5"/>
      <c r="T50" s="14">
        <f t="shared" si="4"/>
        <v>0.23728813559322032</v>
      </c>
      <c r="U50" s="14">
        <f t="shared" si="5"/>
        <v>0.4474576271186437</v>
      </c>
      <c r="V50" s="14">
        <v>10</v>
      </c>
      <c r="W50" s="14">
        <v>220</v>
      </c>
      <c r="X50" s="4"/>
    </row>
    <row r="51" spans="12:24" ht="17.25">
      <c r="L51" s="19">
        <v>15</v>
      </c>
      <c r="M51" s="14">
        <v>4.7</v>
      </c>
      <c r="N51" s="5"/>
      <c r="O51" s="14">
        <f t="shared" si="0"/>
        <v>2.8629441624365484</v>
      </c>
      <c r="P51" s="14">
        <f t="shared" si="1"/>
        <v>0.46294416243654846</v>
      </c>
      <c r="Q51" s="14">
        <f t="shared" si="2"/>
        <v>2.650507049220876</v>
      </c>
      <c r="R51" s="14">
        <f t="shared" si="3"/>
        <v>3.086786551993745</v>
      </c>
      <c r="S51" s="5"/>
      <c r="T51" s="14">
        <f t="shared" si="4"/>
        <v>0.2385786802030457</v>
      </c>
      <c r="U51" s="14">
        <f t="shared" si="5"/>
        <v>0.46294416243654846</v>
      </c>
      <c r="V51" s="14">
        <v>10</v>
      </c>
      <c r="W51" s="14">
        <v>270</v>
      </c>
      <c r="X51" s="4"/>
    </row>
    <row r="52" spans="12:24" ht="17.25">
      <c r="L52" s="19">
        <v>47</v>
      </c>
      <c r="M52" s="14">
        <v>15</v>
      </c>
      <c r="N52" s="5"/>
      <c r="O52" s="14">
        <f t="shared" si="0"/>
        <v>2.903225806451613</v>
      </c>
      <c r="P52" s="14">
        <f t="shared" si="1"/>
        <v>0.5032258064516131</v>
      </c>
      <c r="Q52" s="14">
        <f t="shared" si="2"/>
        <v>2.688679245283019</v>
      </c>
      <c r="R52" s="14">
        <f t="shared" si="3"/>
        <v>3.129139072847682</v>
      </c>
      <c r="S52" s="5"/>
      <c r="T52" s="14">
        <f t="shared" si="4"/>
        <v>0.24193548387096775</v>
      </c>
      <c r="U52" s="14">
        <f t="shared" si="5"/>
        <v>0.5032258064516131</v>
      </c>
      <c r="V52" s="14">
        <v>10</v>
      </c>
      <c r="W52" s="14">
        <v>330</v>
      </c>
      <c r="X52" s="4"/>
    </row>
    <row r="53" spans="12:24" ht="17.25">
      <c r="L53" s="19">
        <v>56</v>
      </c>
      <c r="M53" s="14">
        <v>18</v>
      </c>
      <c r="N53" s="5"/>
      <c r="O53" s="14">
        <f t="shared" si="0"/>
        <v>2.9189189189189193</v>
      </c>
      <c r="P53" s="14">
        <f t="shared" si="1"/>
        <v>0.5189189189189194</v>
      </c>
      <c r="Q53" s="14">
        <f t="shared" si="2"/>
        <v>2.703557312252964</v>
      </c>
      <c r="R53" s="14">
        <f t="shared" si="3"/>
        <v>3.1456310679611654</v>
      </c>
      <c r="S53" s="5"/>
      <c r="T53" s="14">
        <f t="shared" si="4"/>
        <v>0.24324324324324326</v>
      </c>
      <c r="U53" s="14">
        <f t="shared" si="5"/>
        <v>0.5189189189189194</v>
      </c>
      <c r="V53" s="14">
        <v>10</v>
      </c>
      <c r="W53" s="14">
        <v>390</v>
      </c>
      <c r="X53" s="4"/>
    </row>
    <row r="54" spans="12:24" ht="17.25">
      <c r="L54" s="19">
        <v>68</v>
      </c>
      <c r="M54" s="14">
        <v>22</v>
      </c>
      <c r="N54" s="5"/>
      <c r="O54" s="14">
        <f t="shared" si="0"/>
        <v>2.933333333333333</v>
      </c>
      <c r="P54" s="14">
        <f t="shared" si="1"/>
        <v>0.5333333333333332</v>
      </c>
      <c r="Q54" s="14">
        <f t="shared" si="2"/>
        <v>2.7172264355362943</v>
      </c>
      <c r="R54" s="14">
        <f t="shared" si="3"/>
        <v>3.1607753705815282</v>
      </c>
      <c r="S54" s="5"/>
      <c r="T54" s="14">
        <f t="shared" si="4"/>
        <v>0.24444444444444444</v>
      </c>
      <c r="U54" s="14">
        <f t="shared" si="5"/>
        <v>0.5333333333333332</v>
      </c>
      <c r="V54" s="14">
        <v>10</v>
      </c>
      <c r="W54" s="14">
        <v>470</v>
      </c>
      <c r="X54" s="4"/>
    </row>
    <row r="55" spans="12:24" ht="17.25">
      <c r="L55" s="19">
        <v>12</v>
      </c>
      <c r="M55" s="14">
        <v>2.2</v>
      </c>
      <c r="N55" s="5"/>
      <c r="O55" s="14">
        <f t="shared" si="0"/>
        <v>1.859154929577465</v>
      </c>
      <c r="P55" s="14">
        <f t="shared" si="1"/>
        <v>-0.5408450704225349</v>
      </c>
      <c r="Q55" s="14">
        <f t="shared" si="2"/>
        <v>1.707283866575902</v>
      </c>
      <c r="R55" s="14">
        <f t="shared" si="3"/>
        <v>2.0218818380743984</v>
      </c>
      <c r="S55" s="5"/>
      <c r="T55" s="14">
        <f t="shared" si="4"/>
        <v>0.15492957746478875</v>
      </c>
      <c r="U55" s="14">
        <f t="shared" si="5"/>
        <v>0.5408450704225349</v>
      </c>
      <c r="V55" s="14">
        <v>10</v>
      </c>
      <c r="W55" s="14">
        <v>560</v>
      </c>
      <c r="X55" s="4"/>
    </row>
    <row r="56" spans="12:24" ht="17.25">
      <c r="L56" s="19">
        <v>18</v>
      </c>
      <c r="M56" s="14">
        <v>3.3</v>
      </c>
      <c r="N56" s="5"/>
      <c r="O56" s="14">
        <f t="shared" si="0"/>
        <v>1.8591549295774645</v>
      </c>
      <c r="P56" s="14">
        <f t="shared" si="1"/>
        <v>-0.5408450704225354</v>
      </c>
      <c r="Q56" s="14">
        <f t="shared" si="2"/>
        <v>1.7072838665759011</v>
      </c>
      <c r="R56" s="14">
        <f t="shared" si="3"/>
        <v>2.0218818380743984</v>
      </c>
      <c r="S56" s="5"/>
      <c r="T56" s="14">
        <f t="shared" si="4"/>
        <v>0.15492957746478872</v>
      </c>
      <c r="U56" s="14">
        <f t="shared" si="5"/>
        <v>0.5408450704225354</v>
      </c>
      <c r="V56" s="14">
        <v>10</v>
      </c>
      <c r="W56" s="14">
        <v>680</v>
      </c>
      <c r="X56" s="4"/>
    </row>
    <row r="57" spans="12:24" ht="17.25">
      <c r="L57" s="19">
        <v>12</v>
      </c>
      <c r="M57" s="14">
        <v>3.9</v>
      </c>
      <c r="N57" s="5"/>
      <c r="O57" s="14">
        <f t="shared" si="0"/>
        <v>2.9433962264150946</v>
      </c>
      <c r="P57" s="14">
        <f t="shared" si="1"/>
        <v>0.5433962264150947</v>
      </c>
      <c r="Q57" s="14">
        <f t="shared" si="2"/>
        <v>2.726770929162833</v>
      </c>
      <c r="R57" s="14">
        <f t="shared" si="3"/>
        <v>3.1713455953533405</v>
      </c>
      <c r="S57" s="5"/>
      <c r="T57" s="14">
        <f t="shared" si="4"/>
        <v>0.24528301886792453</v>
      </c>
      <c r="U57" s="14">
        <f t="shared" si="5"/>
        <v>0.5433962264150947</v>
      </c>
      <c r="V57" s="14">
        <v>10</v>
      </c>
      <c r="W57" s="14">
        <v>820</v>
      </c>
      <c r="X57" s="4"/>
    </row>
    <row r="58" spans="12:24" ht="17.25">
      <c r="L58" s="19">
        <v>82</v>
      </c>
      <c r="M58" s="14">
        <v>15</v>
      </c>
      <c r="N58" s="5"/>
      <c r="O58" s="14">
        <f aca="true" t="shared" si="6" ref="O58:O63">$Q$9*T58</f>
        <v>1.8556701030927836</v>
      </c>
      <c r="P58" s="14">
        <f aca="true" t="shared" si="7" ref="P58:P63">O58-$Q$10</f>
        <v>-0.5443298969072163</v>
      </c>
      <c r="Q58" s="14">
        <f aca="true" t="shared" si="8" ref="Q58:Q63">$Q$9*M58*(1-$Q$11/100)/((L58*(1+$Q$11/100))+(M58*(1-$Q$11/100)))</f>
        <v>1.7040358744394617</v>
      </c>
      <c r="R58" s="14">
        <f aca="true" t="shared" si="9" ref="R58:R63">$Q$9*M58*(1+$Q$11/100)/((L58*(1-$Q$11/100))+(M58*(1+$Q$11/100)))</f>
        <v>2.01815269620929</v>
      </c>
      <c r="S58" s="5"/>
      <c r="T58" s="14">
        <f aca="true" t="shared" si="10" ref="T58:T63">M58/(L58+M58)</f>
        <v>0.15463917525773196</v>
      </c>
      <c r="U58" s="14">
        <f aca="true" t="shared" si="11" ref="U58:U63">ABS(P58)</f>
        <v>0.5443298969072163</v>
      </c>
      <c r="V58" s="14">
        <v>12</v>
      </c>
      <c r="W58" s="14">
        <v>1</v>
      </c>
      <c r="X58" s="4"/>
    </row>
    <row r="59" spans="12:24" ht="17.25">
      <c r="L59" s="19">
        <v>15</v>
      </c>
      <c r="M59" s="14">
        <v>2.7</v>
      </c>
      <c r="N59" s="5"/>
      <c r="O59" s="14">
        <f t="shared" si="6"/>
        <v>1.8305084745762712</v>
      </c>
      <c r="P59" s="14">
        <f t="shared" si="7"/>
        <v>-0.5694915254237287</v>
      </c>
      <c r="Q59" s="14">
        <f t="shared" si="8"/>
        <v>1.6805896805896807</v>
      </c>
      <c r="R59" s="14">
        <f t="shared" si="9"/>
        <v>1.9912203687445131</v>
      </c>
      <c r="S59" s="5"/>
      <c r="T59" s="14">
        <f t="shared" si="10"/>
        <v>0.15254237288135594</v>
      </c>
      <c r="U59" s="14">
        <f t="shared" si="11"/>
        <v>0.5694915254237287</v>
      </c>
      <c r="V59" s="14">
        <v>12</v>
      </c>
      <c r="W59" s="14">
        <v>1.2</v>
      </c>
      <c r="X59" s="4"/>
    </row>
    <row r="60" spans="12:24" ht="17.25">
      <c r="L60" s="19">
        <v>10</v>
      </c>
      <c r="M60" s="14">
        <v>1.8</v>
      </c>
      <c r="N60" s="5"/>
      <c r="O60" s="14">
        <f t="shared" si="6"/>
        <v>1.830508474576271</v>
      </c>
      <c r="P60" s="14">
        <f t="shared" si="7"/>
        <v>-0.5694915254237289</v>
      </c>
      <c r="Q60" s="14">
        <f t="shared" si="8"/>
        <v>1.6805896805896805</v>
      </c>
      <c r="R60" s="14">
        <f t="shared" si="9"/>
        <v>1.991220368744513</v>
      </c>
      <c r="S60" s="5"/>
      <c r="T60" s="14">
        <f t="shared" si="10"/>
        <v>0.15254237288135591</v>
      </c>
      <c r="U60" s="14">
        <f t="shared" si="11"/>
        <v>0.5694915254237289</v>
      </c>
      <c r="V60" s="14">
        <v>12</v>
      </c>
      <c r="W60" s="14">
        <v>1.5</v>
      </c>
      <c r="X60" s="4"/>
    </row>
    <row r="61" spans="12:24" ht="17.25">
      <c r="L61" s="19">
        <v>82</v>
      </c>
      <c r="M61" s="14">
        <v>27</v>
      </c>
      <c r="N61" s="5"/>
      <c r="O61" s="14">
        <f t="shared" si="6"/>
        <v>2.9724770642201834</v>
      </c>
      <c r="P61" s="14">
        <f t="shared" si="7"/>
        <v>0.5724770642201835</v>
      </c>
      <c r="Q61" s="14">
        <f t="shared" si="8"/>
        <v>2.7543624161073827</v>
      </c>
      <c r="R61" s="14">
        <f t="shared" si="9"/>
        <v>3.201882352941176</v>
      </c>
      <c r="S61" s="5"/>
      <c r="T61" s="14">
        <f t="shared" si="10"/>
        <v>0.24770642201834864</v>
      </c>
      <c r="U61" s="14">
        <f t="shared" si="11"/>
        <v>0.5724770642201835</v>
      </c>
      <c r="V61" s="14">
        <v>12</v>
      </c>
      <c r="W61" s="14">
        <v>1.8</v>
      </c>
      <c r="X61" s="4"/>
    </row>
    <row r="62" spans="12:24" ht="17.25">
      <c r="L62" s="19">
        <v>10</v>
      </c>
      <c r="M62" s="14">
        <v>3.3</v>
      </c>
      <c r="N62" s="5"/>
      <c r="O62" s="14">
        <f t="shared" si="6"/>
        <v>2.977443609022556</v>
      </c>
      <c r="P62" s="14">
        <f t="shared" si="7"/>
        <v>0.5774436090225561</v>
      </c>
      <c r="Q62" s="14">
        <f t="shared" si="8"/>
        <v>2.7590759075907583</v>
      </c>
      <c r="R62" s="14">
        <f t="shared" si="9"/>
        <v>3.207096027767065</v>
      </c>
      <c r="S62" s="5"/>
      <c r="T62" s="14">
        <f t="shared" si="10"/>
        <v>0.24812030075187969</v>
      </c>
      <c r="U62" s="14">
        <f t="shared" si="11"/>
        <v>0.5774436090225561</v>
      </c>
      <c r="V62" s="14">
        <v>12</v>
      </c>
      <c r="W62" s="14">
        <v>2.2</v>
      </c>
      <c r="X62" s="4"/>
    </row>
    <row r="63" spans="12:24" ht="17.25">
      <c r="L63" s="19">
        <v>56</v>
      </c>
      <c r="M63" s="14">
        <v>10</v>
      </c>
      <c r="N63" s="5"/>
      <c r="O63" s="14">
        <f t="shared" si="6"/>
        <v>1.8181818181818183</v>
      </c>
      <c r="P63" s="14">
        <f t="shared" si="7"/>
        <v>-0.5818181818181816</v>
      </c>
      <c r="Q63" s="14">
        <f t="shared" si="8"/>
        <v>1.6691068814055634</v>
      </c>
      <c r="R63" s="14">
        <f t="shared" si="9"/>
        <v>1.978021978021978</v>
      </c>
      <c r="S63" s="5"/>
      <c r="T63" s="14">
        <f t="shared" si="10"/>
        <v>0.15151515151515152</v>
      </c>
      <c r="U63" s="14">
        <f t="shared" si="11"/>
        <v>0.5818181818181816</v>
      </c>
      <c r="V63" s="14">
        <v>12</v>
      </c>
      <c r="W63" s="14">
        <v>2.7</v>
      </c>
      <c r="X63" s="4"/>
    </row>
    <row r="64" spans="12:24" ht="17.25">
      <c r="L64" s="19">
        <v>22</v>
      </c>
      <c r="M64" s="14">
        <v>3.9</v>
      </c>
      <c r="N64" s="5"/>
      <c r="O64" s="14">
        <f t="shared" si="0"/>
        <v>1.806949806949807</v>
      </c>
      <c r="P64" s="14">
        <f t="shared" si="1"/>
        <v>-0.593050193050193</v>
      </c>
      <c r="Q64" s="14">
        <f t="shared" si="2"/>
        <v>1.6586457750419696</v>
      </c>
      <c r="R64" s="14">
        <f t="shared" si="3"/>
        <v>1.965993198639728</v>
      </c>
      <c r="S64" s="5"/>
      <c r="T64" s="14">
        <f t="shared" si="4"/>
        <v>0.15057915057915058</v>
      </c>
      <c r="U64" s="14">
        <f t="shared" si="5"/>
        <v>0.593050193050193</v>
      </c>
      <c r="V64" s="14">
        <v>12</v>
      </c>
      <c r="W64" s="14">
        <v>3.3</v>
      </c>
      <c r="X64" s="4"/>
    </row>
    <row r="65" spans="12:24" ht="17.25">
      <c r="L65" s="19">
        <v>68</v>
      </c>
      <c r="M65" s="14">
        <v>12</v>
      </c>
      <c r="N65" s="5"/>
      <c r="O65" s="14">
        <f t="shared" si="0"/>
        <v>1.7999999999999998</v>
      </c>
      <c r="P65" s="14">
        <f t="shared" si="1"/>
        <v>-0.6000000000000001</v>
      </c>
      <c r="Q65" s="14">
        <f t="shared" si="2"/>
        <v>1.6521739130434778</v>
      </c>
      <c r="R65" s="14">
        <f t="shared" si="3"/>
        <v>1.958549222797928</v>
      </c>
      <c r="S65" s="5"/>
      <c r="T65" s="14">
        <f t="shared" si="4"/>
        <v>0.15</v>
      </c>
      <c r="U65" s="14">
        <f t="shared" si="5"/>
        <v>0.6000000000000001</v>
      </c>
      <c r="V65" s="14">
        <v>12</v>
      </c>
      <c r="W65" s="14">
        <v>3.9</v>
      </c>
      <c r="X65" s="4"/>
    </row>
    <row r="66" spans="12:24" ht="17.25">
      <c r="L66" s="19">
        <v>47</v>
      </c>
      <c r="M66" s="14">
        <v>8.2</v>
      </c>
      <c r="N66" s="5"/>
      <c r="O66" s="14">
        <f>$Q$9*T66</f>
        <v>1.7826086956521734</v>
      </c>
      <c r="P66" s="14">
        <f>O66-$Q$10</f>
        <v>-0.6173913043478265</v>
      </c>
      <c r="Q66" s="14">
        <f>$Q$9*M66*(1-$Q$11/100)/((L66*(1+$Q$11/100))+(M66*(1-$Q$11/100)))</f>
        <v>1.6359817990899543</v>
      </c>
      <c r="R66" s="14">
        <f>$Q$9*M66*(1+$Q$11/100)/((L66*(1-$Q$11/100))+(M66*(1+$Q$11/100)))</f>
        <v>1.9399173864063086</v>
      </c>
      <c r="S66" s="5"/>
      <c r="T66" s="14">
        <f>M66/(L66+M66)</f>
        <v>0.14855072463768113</v>
      </c>
      <c r="U66" s="14">
        <f>ABS(P66)</f>
        <v>0.6173913043478265</v>
      </c>
      <c r="V66" s="14">
        <v>12</v>
      </c>
      <c r="W66" s="14">
        <v>4.7</v>
      </c>
      <c r="X66" s="4"/>
    </row>
    <row r="67" spans="12:24" ht="17.25">
      <c r="L67" s="19">
        <v>39</v>
      </c>
      <c r="M67" s="14">
        <v>6.8</v>
      </c>
      <c r="N67" s="5"/>
      <c r="O67" s="14">
        <f t="shared" si="0"/>
        <v>1.7816593886462884</v>
      </c>
      <c r="P67" s="14">
        <f t="shared" si="1"/>
        <v>-0.6183406113537115</v>
      </c>
      <c r="Q67" s="14">
        <f t="shared" si="2"/>
        <v>1.6350980805737183</v>
      </c>
      <c r="R67" s="14">
        <f t="shared" si="3"/>
        <v>1.9389002036659877</v>
      </c>
      <c r="S67" s="5"/>
      <c r="T67" s="14">
        <f t="shared" si="4"/>
        <v>0.14847161572052403</v>
      </c>
      <c r="U67" s="14">
        <f t="shared" si="5"/>
        <v>0.6183406113537115</v>
      </c>
      <c r="V67" s="14">
        <v>12</v>
      </c>
      <c r="W67" s="14">
        <v>5.6</v>
      </c>
      <c r="X67" s="4"/>
    </row>
    <row r="68" spans="12:24" ht="17.25">
      <c r="L68" s="19">
        <v>27</v>
      </c>
      <c r="M68" s="14">
        <v>4.7</v>
      </c>
      <c r="N68" s="5"/>
      <c r="O68" s="14">
        <f t="shared" si="0"/>
        <v>1.7791798107255523</v>
      </c>
      <c r="P68" s="14">
        <f t="shared" si="1"/>
        <v>-0.6208201892744476</v>
      </c>
      <c r="Q68" s="14">
        <f t="shared" si="2"/>
        <v>1.632789882675606</v>
      </c>
      <c r="R68" s="14">
        <f t="shared" si="3"/>
        <v>1.9362432564982837</v>
      </c>
      <c r="S68" s="5"/>
      <c r="T68" s="14">
        <f t="shared" si="4"/>
        <v>0.14826498422712936</v>
      </c>
      <c r="U68" s="14">
        <f t="shared" si="5"/>
        <v>0.6208201892744476</v>
      </c>
      <c r="V68" s="14">
        <v>12</v>
      </c>
      <c r="W68" s="14">
        <v>6.8</v>
      </c>
      <c r="X68" s="4"/>
    </row>
    <row r="69" spans="12:24" ht="17.25">
      <c r="L69" s="19">
        <v>33</v>
      </c>
      <c r="M69" s="14">
        <v>5.6</v>
      </c>
      <c r="N69" s="5"/>
      <c r="O69" s="14">
        <f t="shared" si="0"/>
        <v>1.7409326424870466</v>
      </c>
      <c r="P69" s="14">
        <f t="shared" si="1"/>
        <v>-0.6590673575129533</v>
      </c>
      <c r="Q69" s="14">
        <f t="shared" si="2"/>
        <v>1.5971978984238175</v>
      </c>
      <c r="R69" s="14">
        <f t="shared" si="3"/>
        <v>1.8952457695406928</v>
      </c>
      <c r="S69" s="5"/>
      <c r="T69" s="14">
        <f t="shared" si="4"/>
        <v>0.14507772020725387</v>
      </c>
      <c r="U69" s="14">
        <f t="shared" si="5"/>
        <v>0.6590673575129533</v>
      </c>
      <c r="V69" s="14">
        <v>12</v>
      </c>
      <c r="W69" s="14">
        <v>8.2</v>
      </c>
      <c r="X69" s="4"/>
    </row>
    <row r="70" spans="12:24" ht="17.25">
      <c r="L70" s="19">
        <v>33</v>
      </c>
      <c r="M70" s="14">
        <v>12</v>
      </c>
      <c r="N70" s="5"/>
      <c r="O70" s="14">
        <f>$Q$9*T70</f>
        <v>3.2</v>
      </c>
      <c r="P70" s="14">
        <f>O70-$Q$10</f>
        <v>0.8000000000000003</v>
      </c>
      <c r="Q70" s="14">
        <f>$Q$9*M70*(1-$Q$11/100)/((L70*(1+$Q$11/100))+(M70*(1-$Q$11/100)))</f>
        <v>2.970684039087948</v>
      </c>
      <c r="R70" s="14">
        <f>$Q$9*M70*(1+$Q$11/100)/((L70*(1-$Q$11/100))+(M70*(1+$Q$11/100)))</f>
        <v>3.4402730375426622</v>
      </c>
      <c r="S70" s="5"/>
      <c r="T70" s="14">
        <f>M70/(L70+M70)</f>
        <v>0.26666666666666666</v>
      </c>
      <c r="U70" s="14">
        <f>ABS(P70)</f>
        <v>0.8000000000000003</v>
      </c>
      <c r="V70" s="14">
        <v>12</v>
      </c>
      <c r="W70" s="14">
        <v>10</v>
      </c>
      <c r="X70" s="4"/>
    </row>
    <row r="71" spans="12:24" ht="17.25">
      <c r="L71" s="19">
        <v>18</v>
      </c>
      <c r="M71" s="14">
        <v>2.7</v>
      </c>
      <c r="N71" s="5"/>
      <c r="O71" s="14">
        <f t="shared" si="0"/>
        <v>1.5652173913043481</v>
      </c>
      <c r="P71" s="14">
        <f t="shared" si="1"/>
        <v>-0.8347826086956518</v>
      </c>
      <c r="Q71" s="14">
        <f t="shared" si="2"/>
        <v>1.4339622641509433</v>
      </c>
      <c r="R71" s="14">
        <f t="shared" si="3"/>
        <v>1.7065462753950345</v>
      </c>
      <c r="S71" s="5"/>
      <c r="T71" s="14">
        <f t="shared" si="4"/>
        <v>0.13043478260869568</v>
      </c>
      <c r="U71" s="14">
        <f t="shared" si="5"/>
        <v>0.8347826086956518</v>
      </c>
      <c r="V71" s="14">
        <v>12</v>
      </c>
      <c r="W71" s="14">
        <v>12</v>
      </c>
      <c r="X71" s="4"/>
    </row>
    <row r="72" spans="12:24" ht="17.25">
      <c r="L72" s="19">
        <v>10</v>
      </c>
      <c r="M72" s="14">
        <v>1.5</v>
      </c>
      <c r="N72" s="5"/>
      <c r="O72" s="14">
        <f t="shared" si="0"/>
        <v>1.5652173913043477</v>
      </c>
      <c r="P72" s="14">
        <f t="shared" si="1"/>
        <v>-0.8347826086956522</v>
      </c>
      <c r="Q72" s="14">
        <f t="shared" si="2"/>
        <v>1.433962264150943</v>
      </c>
      <c r="R72" s="14">
        <f t="shared" si="3"/>
        <v>1.7065462753950342</v>
      </c>
      <c r="S72" s="5"/>
      <c r="T72" s="14">
        <f t="shared" si="4"/>
        <v>0.13043478260869565</v>
      </c>
      <c r="U72" s="14">
        <f t="shared" si="5"/>
        <v>0.8347826086956522</v>
      </c>
      <c r="V72" s="14">
        <v>12</v>
      </c>
      <c r="W72" s="14">
        <v>15</v>
      </c>
      <c r="X72" s="4"/>
    </row>
    <row r="73" spans="12:24" ht="17.25">
      <c r="L73" s="19">
        <v>12</v>
      </c>
      <c r="M73" s="14">
        <v>1.8</v>
      </c>
      <c r="N73" s="5"/>
      <c r="O73" s="14">
        <f>$Q$9*T73</f>
        <v>1.5652173913043477</v>
      </c>
      <c r="P73" s="14">
        <f>O73-$Q$10</f>
        <v>-0.8347826086956522</v>
      </c>
      <c r="Q73" s="14">
        <f>$Q$9*M73*(1-$Q$11/100)/((L73*(1+$Q$11/100))+(M73*(1-$Q$11/100)))</f>
        <v>1.433962264150943</v>
      </c>
      <c r="R73" s="14">
        <f>$Q$9*M73*(1+$Q$11/100)/((L73*(1-$Q$11/100))+(M73*(1+$Q$11/100)))</f>
        <v>1.7065462753950342</v>
      </c>
      <c r="S73" s="5"/>
      <c r="T73" s="14">
        <f>M73/(L73+M73)</f>
        <v>0.13043478260869565</v>
      </c>
      <c r="U73" s="14">
        <f>ABS(P73)</f>
        <v>0.8347826086956522</v>
      </c>
      <c r="V73" s="14">
        <v>12</v>
      </c>
      <c r="W73" s="14">
        <v>18</v>
      </c>
      <c r="X73" s="4"/>
    </row>
    <row r="74" spans="12:24" ht="17.25">
      <c r="L74" s="19">
        <v>22</v>
      </c>
      <c r="M74" s="14">
        <v>3.3</v>
      </c>
      <c r="N74" s="5"/>
      <c r="O74" s="14">
        <f>$Q$9*T74</f>
        <v>1.5652173913043477</v>
      </c>
      <c r="P74" s="14">
        <f>O74-$Q$10</f>
        <v>-0.8347826086956522</v>
      </c>
      <c r="Q74" s="14">
        <f>$Q$9*M74*(1-$Q$11/100)/((L74*(1+$Q$11/100))+(M74*(1-$Q$11/100)))</f>
        <v>1.433962264150943</v>
      </c>
      <c r="R74" s="14">
        <f>$Q$9*M74*(1+$Q$11/100)/((L74*(1-$Q$11/100))+(M74*(1+$Q$11/100)))</f>
        <v>1.706546275395034</v>
      </c>
      <c r="S74" s="5"/>
      <c r="T74" s="14">
        <f>M74/(L74+M74)</f>
        <v>0.13043478260869565</v>
      </c>
      <c r="U74" s="14">
        <f>ABS(P74)</f>
        <v>0.8347826086956522</v>
      </c>
      <c r="V74" s="14">
        <v>12</v>
      </c>
      <c r="W74" s="14">
        <v>22</v>
      </c>
      <c r="X74" s="4"/>
    </row>
    <row r="75" spans="12:24" ht="17.25">
      <c r="L75" s="19">
        <v>27</v>
      </c>
      <c r="M75" s="14">
        <v>10</v>
      </c>
      <c r="N75" s="5"/>
      <c r="O75" s="14">
        <f t="shared" si="0"/>
        <v>3.2432432432432434</v>
      </c>
      <c r="P75" s="14">
        <f t="shared" si="1"/>
        <v>0.8432432432432435</v>
      </c>
      <c r="Q75" s="14">
        <f t="shared" si="2"/>
        <v>3.011889035667107</v>
      </c>
      <c r="R75" s="14">
        <f t="shared" si="3"/>
        <v>3.4854771784232366</v>
      </c>
      <c r="S75" s="5"/>
      <c r="T75" s="14">
        <f t="shared" si="4"/>
        <v>0.2702702702702703</v>
      </c>
      <c r="U75" s="14">
        <f t="shared" si="5"/>
        <v>0.8432432432432435</v>
      </c>
      <c r="V75" s="14">
        <v>12</v>
      </c>
      <c r="W75" s="14">
        <v>27</v>
      </c>
      <c r="X75" s="4"/>
    </row>
    <row r="76" spans="12:24" ht="17.25">
      <c r="L76" s="19">
        <v>22</v>
      </c>
      <c r="M76" s="14">
        <v>8.2</v>
      </c>
      <c r="N76" s="5"/>
      <c r="O76" s="14">
        <f t="shared" si="0"/>
        <v>3.258278145695364</v>
      </c>
      <c r="P76" s="14">
        <f t="shared" si="1"/>
        <v>0.8582781456953641</v>
      </c>
      <c r="Q76" s="14">
        <f t="shared" si="2"/>
        <v>3.026222078342505</v>
      </c>
      <c r="R76" s="14">
        <f t="shared" si="3"/>
        <v>3.5011860386309728</v>
      </c>
      <c r="S76" s="5"/>
      <c r="T76" s="14">
        <f t="shared" si="4"/>
        <v>0.271523178807947</v>
      </c>
      <c r="U76" s="14">
        <f t="shared" si="5"/>
        <v>0.8582781456953641</v>
      </c>
      <c r="V76" s="14">
        <v>12</v>
      </c>
      <c r="W76" s="14">
        <v>33</v>
      </c>
      <c r="X76" s="4"/>
    </row>
    <row r="77" spans="12:24" ht="17.25">
      <c r="L77" s="19">
        <v>68</v>
      </c>
      <c r="M77" s="14">
        <v>10</v>
      </c>
      <c r="N77" s="5"/>
      <c r="O77" s="14">
        <f>$Q$9*T77</f>
        <v>1.5384615384615383</v>
      </c>
      <c r="P77" s="14">
        <f>O77-$Q$10</f>
        <v>-0.8615384615384616</v>
      </c>
      <c r="Q77" s="14">
        <f>$Q$9*M77*(1-$Q$11/100)/((L77*(1+$Q$11/100))+(M77*(1-$Q$11/100)))</f>
        <v>1.4091470951792335</v>
      </c>
      <c r="R77" s="14">
        <f>$Q$9*M77*(1+$Q$11/100)/((L77*(1-$Q$11/100))+(M77*(1+$Q$11/100)))</f>
        <v>1.677762982689747</v>
      </c>
      <c r="S77" s="5"/>
      <c r="T77" s="14">
        <f>M77/(L77+M77)</f>
        <v>0.1282051282051282</v>
      </c>
      <c r="U77" s="14">
        <f>ABS(P77)</f>
        <v>0.8615384615384616</v>
      </c>
      <c r="V77" s="14">
        <v>12</v>
      </c>
      <c r="W77" s="14">
        <v>39</v>
      </c>
      <c r="X77" s="4"/>
    </row>
    <row r="78" spans="12:24" ht="17.25">
      <c r="L78" s="19">
        <v>15</v>
      </c>
      <c r="M78" s="14">
        <v>5.6</v>
      </c>
      <c r="N78" s="5"/>
      <c r="O78" s="14">
        <f>$Q$9*T78</f>
        <v>3.262135922330097</v>
      </c>
      <c r="P78" s="14">
        <f>O78-$Q$10</f>
        <v>0.8621359223300971</v>
      </c>
      <c r="Q78" s="14">
        <f>$Q$9*M78*(1-$Q$11/100)/((L78*(1+$Q$11/100))+(M78*(1-$Q$11/100)))</f>
        <v>3.029900332225913</v>
      </c>
      <c r="R78" s="14">
        <f>$Q$9*M78*(1+$Q$11/100)/((L78*(1-$Q$11/100))+(M78*(1+$Q$11/100)))</f>
        <v>3.5052160953800295</v>
      </c>
      <c r="S78" s="5"/>
      <c r="T78" s="14">
        <f>M78/(L78+M78)</f>
        <v>0.27184466019417475</v>
      </c>
      <c r="U78" s="14">
        <f>ABS(P78)</f>
        <v>0.8621359223300971</v>
      </c>
      <c r="V78" s="14">
        <v>12</v>
      </c>
      <c r="W78" s="14">
        <v>47</v>
      </c>
      <c r="X78" s="4"/>
    </row>
    <row r="79" spans="12:24" ht="17.25">
      <c r="L79" s="19">
        <v>15</v>
      </c>
      <c r="M79" s="14">
        <v>2.2</v>
      </c>
      <c r="N79" s="5"/>
      <c r="O79" s="14">
        <f>$Q$9*T79</f>
        <v>1.5348837209302326</v>
      </c>
      <c r="P79" s="14">
        <f>O79-$Q$10</f>
        <v>-0.8651162790697673</v>
      </c>
      <c r="Q79" s="14">
        <f>$Q$9*M79*(1-$Q$11/100)/((L79*(1+$Q$11/100))+(M79*(1-$Q$11/100)))</f>
        <v>1.4058295964125562</v>
      </c>
      <c r="R79" s="14">
        <f>$Q$9*M79*(1+$Q$11/100)/((L79*(1-$Q$11/100))+(M79*(1+$Q$11/100)))</f>
        <v>1.6739130434782608</v>
      </c>
      <c r="S79" s="5"/>
      <c r="T79" s="14">
        <f>M79/(L79+M79)</f>
        <v>0.12790697674418605</v>
      </c>
      <c r="U79" s="14">
        <f>ABS(P79)</f>
        <v>0.8651162790697673</v>
      </c>
      <c r="V79" s="14">
        <v>12</v>
      </c>
      <c r="W79" s="14">
        <v>56</v>
      </c>
      <c r="X79" s="4"/>
    </row>
    <row r="80" spans="12:24" ht="17.25">
      <c r="L80" s="19">
        <v>56</v>
      </c>
      <c r="M80" s="14">
        <v>8.2</v>
      </c>
      <c r="N80" s="5"/>
      <c r="O80" s="14">
        <f t="shared" si="0"/>
        <v>1.5327102803738315</v>
      </c>
      <c r="P80" s="14">
        <f t="shared" si="1"/>
        <v>-0.8672897196261684</v>
      </c>
      <c r="Q80" s="14">
        <f t="shared" si="2"/>
        <v>1.403814386544526</v>
      </c>
      <c r="R80" s="14">
        <f t="shared" si="3"/>
        <v>1.6715741789354475</v>
      </c>
      <c r="S80" s="5"/>
      <c r="T80" s="14">
        <f t="shared" si="4"/>
        <v>0.1277258566978193</v>
      </c>
      <c r="U80" s="14">
        <f t="shared" si="5"/>
        <v>0.8672897196261684</v>
      </c>
      <c r="V80" s="14">
        <v>12</v>
      </c>
      <c r="W80" s="14">
        <v>68</v>
      </c>
      <c r="X80" s="4"/>
    </row>
    <row r="81" spans="12:24" ht="17.25">
      <c r="L81" s="19">
        <v>82</v>
      </c>
      <c r="M81" s="14">
        <v>12</v>
      </c>
      <c r="N81" s="5"/>
      <c r="O81" s="14">
        <f t="shared" si="0"/>
        <v>1.5319148936170213</v>
      </c>
      <c r="P81" s="14">
        <f t="shared" si="1"/>
        <v>-0.8680851063829786</v>
      </c>
      <c r="Q81" s="14">
        <f t="shared" si="2"/>
        <v>1.4030769230769229</v>
      </c>
      <c r="R81" s="14">
        <f t="shared" si="3"/>
        <v>1.6707182320441991</v>
      </c>
      <c r="S81" s="5"/>
      <c r="T81" s="14">
        <f t="shared" si="4"/>
        <v>0.1276595744680851</v>
      </c>
      <c r="U81" s="14">
        <f t="shared" si="5"/>
        <v>0.8680851063829786</v>
      </c>
      <c r="V81" s="14">
        <v>12</v>
      </c>
      <c r="W81" s="14">
        <v>82</v>
      </c>
      <c r="X81" s="4"/>
    </row>
    <row r="82" spans="12:24" ht="17.25">
      <c r="L82" s="19">
        <v>47</v>
      </c>
      <c r="M82" s="14">
        <v>6.8</v>
      </c>
      <c r="N82" s="5"/>
      <c r="O82" s="14">
        <f t="shared" si="0"/>
        <v>1.516728624535316</v>
      </c>
      <c r="P82" s="14">
        <f t="shared" si="1"/>
        <v>-0.8832713754646839</v>
      </c>
      <c r="Q82" s="14">
        <f t="shared" si="2"/>
        <v>1.388998387385773</v>
      </c>
      <c r="R82" s="14">
        <f t="shared" si="3"/>
        <v>1.6543734311643172</v>
      </c>
      <c r="S82" s="5"/>
      <c r="T82" s="14">
        <f t="shared" si="4"/>
        <v>0.12639405204460966</v>
      </c>
      <c r="U82" s="14">
        <f t="shared" si="5"/>
        <v>0.8832713754646839</v>
      </c>
      <c r="V82" s="14">
        <v>12</v>
      </c>
      <c r="W82" s="14">
        <v>100</v>
      </c>
      <c r="X82" s="4"/>
    </row>
    <row r="83" spans="12:24" ht="17.25">
      <c r="L83" s="19">
        <v>27</v>
      </c>
      <c r="M83" s="14">
        <v>3.9</v>
      </c>
      <c r="N83" s="5"/>
      <c r="O83" s="14">
        <f t="shared" si="0"/>
        <v>1.5145631067961165</v>
      </c>
      <c r="P83" s="14">
        <f t="shared" si="1"/>
        <v>-0.8854368932038834</v>
      </c>
      <c r="Q83" s="14">
        <f t="shared" si="2"/>
        <v>1.3869911090313523</v>
      </c>
      <c r="R83" s="14">
        <f t="shared" si="3"/>
        <v>1.6520423600605145</v>
      </c>
      <c r="S83" s="5"/>
      <c r="T83" s="14">
        <f t="shared" si="4"/>
        <v>0.1262135922330097</v>
      </c>
      <c r="U83" s="14">
        <f t="shared" si="5"/>
        <v>0.8854368932038834</v>
      </c>
      <c r="V83" s="14">
        <v>12</v>
      </c>
      <c r="W83" s="14">
        <v>120</v>
      </c>
      <c r="X83" s="4"/>
    </row>
    <row r="84" spans="12:24" ht="17.25">
      <c r="L84" s="19">
        <v>18</v>
      </c>
      <c r="M84" s="14">
        <v>6.8</v>
      </c>
      <c r="N84" s="5"/>
      <c r="O84" s="14">
        <f t="shared" si="0"/>
        <v>3.290322580645161</v>
      </c>
      <c r="P84" s="14">
        <f t="shared" si="1"/>
        <v>0.8903225806451611</v>
      </c>
      <c r="Q84" s="14">
        <f t="shared" si="2"/>
        <v>3.0567823343848577</v>
      </c>
      <c r="R84" s="14">
        <f t="shared" si="3"/>
        <v>3.5346534653465347</v>
      </c>
      <c r="S84" s="5"/>
      <c r="T84" s="14">
        <f t="shared" si="4"/>
        <v>0.27419354838709675</v>
      </c>
      <c r="U84" s="14">
        <f t="shared" si="5"/>
        <v>0.8903225806451611</v>
      </c>
      <c r="V84" s="14">
        <v>12</v>
      </c>
      <c r="W84" s="14">
        <v>150</v>
      </c>
      <c r="X84" s="4"/>
    </row>
    <row r="85" spans="12:24" ht="17.25">
      <c r="L85" s="19">
        <v>39</v>
      </c>
      <c r="M85" s="14">
        <v>5.6</v>
      </c>
      <c r="N85" s="5"/>
      <c r="O85" s="14">
        <f>$Q$9*T85</f>
        <v>1.506726457399103</v>
      </c>
      <c r="P85" s="14">
        <f>O85-$Q$10</f>
        <v>-0.8932735426008969</v>
      </c>
      <c r="Q85" s="14">
        <f>$Q$9*M85*(1-$Q$11/100)/((L85*(1+$Q$11/100))+(M85*(1-$Q$11/100)))</f>
        <v>1.3797276853252645</v>
      </c>
      <c r="R85" s="14">
        <f>$Q$9*M85*(1+$Q$11/100)/((L85*(1-$Q$11/100))+(M85*(1+$Q$11/100)))</f>
        <v>1.6436058700209641</v>
      </c>
      <c r="S85" s="5"/>
      <c r="T85" s="14">
        <f>M85/(L85+M85)</f>
        <v>0.12556053811659193</v>
      </c>
      <c r="U85" s="14">
        <f>ABS(P85)</f>
        <v>0.8932735426008969</v>
      </c>
      <c r="V85" s="14">
        <v>12</v>
      </c>
      <c r="W85" s="14">
        <v>180</v>
      </c>
      <c r="X85" s="4"/>
    </row>
    <row r="86" spans="12:24" ht="17.25">
      <c r="L86" s="19">
        <v>33</v>
      </c>
      <c r="M86" s="14">
        <v>4.7</v>
      </c>
      <c r="N86" s="5"/>
      <c r="O86" s="14">
        <f>$Q$9*T86</f>
        <v>1.4960212201591512</v>
      </c>
      <c r="P86" s="14">
        <f>O86-$Q$10</f>
        <v>-0.9039787798408487</v>
      </c>
      <c r="Q86" s="14">
        <f>$Q$9*M86*(1-$Q$11/100)/((L86*(1+$Q$11/100))+(M86*(1-$Q$11/100)))</f>
        <v>1.3698069794196603</v>
      </c>
      <c r="R86" s="14">
        <f>$Q$9*M86*(1+$Q$11/100)/((L86*(1-$Q$11/100))+(M86*(1+$Q$11/100)))</f>
        <v>1.6320793716411743</v>
      </c>
      <c r="S86" s="5"/>
      <c r="T86" s="14">
        <f>M86/(L86+M86)</f>
        <v>0.1246684350132626</v>
      </c>
      <c r="U86" s="14">
        <f>ABS(P86)</f>
        <v>0.9039787798408487</v>
      </c>
      <c r="V86" s="14">
        <v>12</v>
      </c>
      <c r="W86" s="14">
        <v>220</v>
      </c>
      <c r="X86" s="4"/>
    </row>
    <row r="87" spans="12:24" ht="17.25">
      <c r="L87" s="19">
        <v>47</v>
      </c>
      <c r="M87" s="14">
        <v>18</v>
      </c>
      <c r="N87" s="5"/>
      <c r="O87" s="14">
        <f t="shared" si="0"/>
        <v>3.3230769230769233</v>
      </c>
      <c r="P87" s="14">
        <f t="shared" si="1"/>
        <v>0.9230769230769234</v>
      </c>
      <c r="Q87" s="14">
        <f t="shared" si="2"/>
        <v>3.0880361173814896</v>
      </c>
      <c r="R87" s="14">
        <f t="shared" si="3"/>
        <v>3.568843430369788</v>
      </c>
      <c r="S87" s="5"/>
      <c r="T87" s="14">
        <f t="shared" si="4"/>
        <v>0.27692307692307694</v>
      </c>
      <c r="U87" s="14">
        <f t="shared" si="5"/>
        <v>0.9230769230769234</v>
      </c>
      <c r="V87" s="14">
        <v>12</v>
      </c>
      <c r="W87" s="14">
        <v>270</v>
      </c>
      <c r="X87" s="4"/>
    </row>
    <row r="88" spans="12:24" ht="17.25">
      <c r="L88" s="19">
        <v>39</v>
      </c>
      <c r="M88" s="14">
        <v>15</v>
      </c>
      <c r="N88" s="5"/>
      <c r="O88" s="14">
        <f t="shared" si="0"/>
        <v>3.3333333333333335</v>
      </c>
      <c r="P88" s="14">
        <f t="shared" si="1"/>
        <v>0.9333333333333336</v>
      </c>
      <c r="Q88" s="14">
        <f t="shared" si="2"/>
        <v>3.0978260869565215</v>
      </c>
      <c r="R88" s="14">
        <f t="shared" si="3"/>
        <v>3.5795454545454546</v>
      </c>
      <c r="S88" s="5"/>
      <c r="T88" s="14">
        <f t="shared" si="4"/>
        <v>0.2777777777777778</v>
      </c>
      <c r="U88" s="14">
        <f t="shared" si="5"/>
        <v>0.9333333333333336</v>
      </c>
      <c r="V88" s="14">
        <v>12</v>
      </c>
      <c r="W88" s="14">
        <v>330</v>
      </c>
      <c r="X88" s="4"/>
    </row>
    <row r="89" spans="12:24" ht="17.25">
      <c r="L89" s="19">
        <v>10</v>
      </c>
      <c r="M89" s="14">
        <v>3.9</v>
      </c>
      <c r="N89" s="5"/>
      <c r="O89" s="14">
        <f t="shared" si="0"/>
        <v>3.3669064748201434</v>
      </c>
      <c r="P89" s="14">
        <f t="shared" si="1"/>
        <v>0.9669064748201435</v>
      </c>
      <c r="Q89" s="14">
        <f t="shared" si="2"/>
        <v>3.1298838437170007</v>
      </c>
      <c r="R89" s="14">
        <f t="shared" si="3"/>
        <v>3.61456417800662</v>
      </c>
      <c r="S89" s="5"/>
      <c r="T89" s="14">
        <f t="shared" si="4"/>
        <v>0.2805755395683453</v>
      </c>
      <c r="U89" s="14">
        <f t="shared" si="5"/>
        <v>0.9669064748201435</v>
      </c>
      <c r="V89" s="14">
        <v>12</v>
      </c>
      <c r="W89" s="14">
        <v>390</v>
      </c>
      <c r="X89" s="4"/>
    </row>
    <row r="90" spans="12:24" ht="17.25">
      <c r="L90" s="19">
        <v>12</v>
      </c>
      <c r="M90" s="14">
        <v>4.7</v>
      </c>
      <c r="N90" s="5"/>
      <c r="O90" s="14">
        <f t="shared" si="0"/>
        <v>3.377245508982036</v>
      </c>
      <c r="P90" s="14">
        <f t="shared" si="1"/>
        <v>0.977245508982036</v>
      </c>
      <c r="Q90" s="14">
        <f t="shared" si="2"/>
        <v>3.1397597421623207</v>
      </c>
      <c r="R90" s="14">
        <f t="shared" si="3"/>
        <v>3.62534435261708</v>
      </c>
      <c r="S90" s="5"/>
      <c r="T90" s="14">
        <f t="shared" si="4"/>
        <v>0.281437125748503</v>
      </c>
      <c r="U90" s="14">
        <f t="shared" si="5"/>
        <v>0.977245508982036</v>
      </c>
      <c r="V90" s="14">
        <v>12</v>
      </c>
      <c r="W90" s="14">
        <v>470</v>
      </c>
      <c r="X90" s="4"/>
    </row>
    <row r="91" spans="12:24" ht="17.25">
      <c r="L91" s="19">
        <v>56</v>
      </c>
      <c r="M91" s="14">
        <v>22</v>
      </c>
      <c r="N91" s="5"/>
      <c r="O91" s="14">
        <f t="shared" si="0"/>
        <v>3.3846153846153846</v>
      </c>
      <c r="P91" s="14">
        <f t="shared" si="1"/>
        <v>0.9846153846153847</v>
      </c>
      <c r="Q91" s="14">
        <f t="shared" si="2"/>
        <v>3.1468005018820575</v>
      </c>
      <c r="R91" s="14">
        <f t="shared" si="3"/>
        <v>3.63302752293578</v>
      </c>
      <c r="S91" s="5"/>
      <c r="T91" s="14">
        <f t="shared" si="4"/>
        <v>0.28205128205128205</v>
      </c>
      <c r="U91" s="14">
        <f t="shared" si="5"/>
        <v>0.9846153846153847</v>
      </c>
      <c r="V91" s="14">
        <v>12</v>
      </c>
      <c r="W91" s="14">
        <v>560</v>
      </c>
      <c r="X91" s="4"/>
    </row>
    <row r="92" spans="12:24" ht="17.25">
      <c r="L92" s="19">
        <v>68</v>
      </c>
      <c r="M92" s="14">
        <v>27</v>
      </c>
      <c r="N92" s="5"/>
      <c r="O92" s="14">
        <f t="shared" si="0"/>
        <v>3.4105263157894736</v>
      </c>
      <c r="P92" s="14">
        <f t="shared" si="1"/>
        <v>1.0105263157894737</v>
      </c>
      <c r="Q92" s="14">
        <f t="shared" si="2"/>
        <v>3.1715610510046366</v>
      </c>
      <c r="R92" s="14">
        <f t="shared" si="3"/>
        <v>3.6600322754168912</v>
      </c>
      <c r="S92" s="5"/>
      <c r="T92" s="14">
        <f t="shared" si="4"/>
        <v>0.28421052631578947</v>
      </c>
      <c r="U92" s="14">
        <f t="shared" si="5"/>
        <v>1.0105263157894737</v>
      </c>
      <c r="V92" s="14">
        <v>12</v>
      </c>
      <c r="W92" s="14">
        <v>680</v>
      </c>
      <c r="X92" s="4"/>
    </row>
    <row r="93" spans="12:24" ht="17.25">
      <c r="L93" s="19">
        <v>82</v>
      </c>
      <c r="M93" s="14">
        <v>33</v>
      </c>
      <c r="N93" s="5"/>
      <c r="O93" s="14">
        <f>$Q$9*T93</f>
        <v>3.4434782608695653</v>
      </c>
      <c r="P93" s="14">
        <f>O93-$Q$10</f>
        <v>1.0434782608695654</v>
      </c>
      <c r="Q93" s="14">
        <f>$Q$9*M93*(1-$Q$11/100)/((L93*(1+$Q$11/100))+(M93*(1-$Q$11/100)))</f>
        <v>3.203065134099617</v>
      </c>
      <c r="R93" s="14">
        <f>$Q$9*M93*(1+$Q$11/100)/((L93*(1-$Q$11/100))+(M93*(1+$Q$11/100)))</f>
        <v>3.694358063083075</v>
      </c>
      <c r="S93" s="5"/>
      <c r="T93" s="14">
        <f>M93/(L93+M93)</f>
        <v>0.28695652173913044</v>
      </c>
      <c r="U93" s="14">
        <f>ABS(P93)</f>
        <v>1.0434782608695654</v>
      </c>
      <c r="V93" s="14">
        <v>12</v>
      </c>
      <c r="W93" s="14">
        <v>820</v>
      </c>
      <c r="X93" s="4"/>
    </row>
    <row r="94" spans="12:24" ht="17.25">
      <c r="L94" s="19">
        <v>12</v>
      </c>
      <c r="M94" s="14">
        <v>1.5</v>
      </c>
      <c r="N94" s="5"/>
      <c r="O94" s="14">
        <f>$Q$9*T94</f>
        <v>1.3333333333333333</v>
      </c>
      <c r="P94" s="14">
        <f>O94-$Q$10</f>
        <v>-1.0666666666666667</v>
      </c>
      <c r="Q94" s="14">
        <f>$Q$9*M94*(1-$Q$11/100)/((L94*(1+$Q$11/100))+(M94*(1-$Q$11/100)))</f>
        <v>1.2192513368983955</v>
      </c>
      <c r="R94" s="14">
        <f>$Q$9*M94*(1+$Q$11/100)/((L94*(1-$Q$11/100))+(M94*(1+$Q$11/100)))</f>
        <v>1.456647398843931</v>
      </c>
      <c r="S94" s="5"/>
      <c r="T94" s="14">
        <f>M94/(L94+M94)</f>
        <v>0.1111111111111111</v>
      </c>
      <c r="U94" s="14">
        <f>ABS(P94)</f>
        <v>1.0666666666666667</v>
      </c>
      <c r="V94" s="14">
        <v>15</v>
      </c>
      <c r="W94" s="14">
        <v>1</v>
      </c>
      <c r="X94" s="4"/>
    </row>
    <row r="95" spans="12:24" ht="17.25">
      <c r="L95" s="19">
        <v>22</v>
      </c>
      <c r="M95" s="14">
        <v>2.7</v>
      </c>
      <c r="N95" s="5"/>
      <c r="O95" s="14">
        <f>$Q$9*T95</f>
        <v>1.311740890688259</v>
      </c>
      <c r="P95" s="14">
        <f>O95-$Q$10</f>
        <v>-1.0882591093117409</v>
      </c>
      <c r="Q95" s="14">
        <f>$Q$9*M95*(1-$Q$11/100)/((L95*(1+$Q$11/100))+(M95*(1-$Q$11/100)))</f>
        <v>1.1992986557568674</v>
      </c>
      <c r="R95" s="14">
        <f>$Q$9*M95*(1+$Q$11/100)/((L95*(1-$Q$11/100))+(M95*(1+$Q$11/100)))</f>
        <v>1.4333263113545403</v>
      </c>
      <c r="S95" s="5"/>
      <c r="T95" s="14">
        <f>M95/(L95+M95)</f>
        <v>0.10931174089068826</v>
      </c>
      <c r="U95" s="14">
        <f>ABS(P95)</f>
        <v>1.0882591093117409</v>
      </c>
      <c r="V95" s="14">
        <v>15</v>
      </c>
      <c r="W95" s="14">
        <v>1.2</v>
      </c>
      <c r="X95" s="4"/>
    </row>
    <row r="96" spans="12:24" ht="17.25">
      <c r="L96" s="19">
        <v>18</v>
      </c>
      <c r="M96" s="14">
        <v>2.2</v>
      </c>
      <c r="N96" s="5"/>
      <c r="O96" s="14">
        <f t="shared" si="0"/>
        <v>1.3069306930693072</v>
      </c>
      <c r="P96" s="14">
        <f t="shared" si="1"/>
        <v>-1.0930693069306927</v>
      </c>
      <c r="Q96" s="14">
        <f t="shared" si="2"/>
        <v>1.1948546927108146</v>
      </c>
      <c r="R96" s="14">
        <f t="shared" si="3"/>
        <v>1.4281298299845444</v>
      </c>
      <c r="S96" s="5"/>
      <c r="T96" s="14">
        <f t="shared" si="4"/>
        <v>0.10891089108910892</v>
      </c>
      <c r="U96" s="14">
        <f t="shared" si="5"/>
        <v>1.0930693069306927</v>
      </c>
      <c r="V96" s="14">
        <v>15</v>
      </c>
      <c r="W96" s="14">
        <v>1.5</v>
      </c>
      <c r="X96" s="4"/>
    </row>
    <row r="97" spans="12:24" ht="17.25">
      <c r="L97" s="19">
        <v>27</v>
      </c>
      <c r="M97" s="14">
        <v>3.3</v>
      </c>
      <c r="N97" s="5"/>
      <c r="O97" s="14">
        <f aca="true" t="shared" si="12" ref="O97:O105">$Q$9*T97</f>
        <v>1.3069306930693068</v>
      </c>
      <c r="P97" s="14">
        <f aca="true" t="shared" si="13" ref="P97:P105">O97-$Q$10</f>
        <v>-1.0930693069306932</v>
      </c>
      <c r="Q97" s="14">
        <f aca="true" t="shared" si="14" ref="Q97:Q105">$Q$9*M97*(1-$Q$11/100)/((L97*(1+$Q$11/100))+(M97*(1-$Q$11/100)))</f>
        <v>1.1948546927108143</v>
      </c>
      <c r="R97" s="14">
        <f aca="true" t="shared" si="15" ref="R97:R105">$Q$9*M97*(1+$Q$11/100)/((L97*(1-$Q$11/100))+(M97*(1+$Q$11/100)))</f>
        <v>1.428129829984544</v>
      </c>
      <c r="S97" s="5"/>
      <c r="T97" s="14">
        <f aca="true" t="shared" si="16" ref="T97:T105">M97/(L97+M97)</f>
        <v>0.1089108910891089</v>
      </c>
      <c r="U97" s="14">
        <f aca="true" t="shared" si="17" ref="U97:U105">ABS(P97)</f>
        <v>1.0930693069306932</v>
      </c>
      <c r="V97" s="14">
        <v>15</v>
      </c>
      <c r="W97" s="14">
        <v>1.8</v>
      </c>
      <c r="X97" s="4"/>
    </row>
    <row r="98" spans="12:24" ht="17.25">
      <c r="L98" s="19">
        <v>82</v>
      </c>
      <c r="M98" s="14">
        <v>10</v>
      </c>
      <c r="N98" s="5"/>
      <c r="O98" s="14">
        <f t="shared" si="12"/>
        <v>1.3043478260869565</v>
      </c>
      <c r="P98" s="14">
        <f t="shared" si="13"/>
        <v>-1.0956521739130434</v>
      </c>
      <c r="Q98" s="14">
        <f t="shared" si="14"/>
        <v>1.1924686192468619</v>
      </c>
      <c r="R98" s="14">
        <f t="shared" si="15"/>
        <v>1.4253393665158371</v>
      </c>
      <c r="S98" s="5"/>
      <c r="T98" s="14">
        <f t="shared" si="16"/>
        <v>0.10869565217391304</v>
      </c>
      <c r="U98" s="14">
        <f t="shared" si="17"/>
        <v>1.0956521739130434</v>
      </c>
      <c r="V98" s="14">
        <v>15</v>
      </c>
      <c r="W98" s="14">
        <v>2.2</v>
      </c>
      <c r="X98" s="4"/>
    </row>
    <row r="99" spans="12:24" ht="17.25">
      <c r="L99" s="19">
        <v>56</v>
      </c>
      <c r="M99" s="14">
        <v>6.8</v>
      </c>
      <c r="N99" s="5"/>
      <c r="O99" s="14">
        <f t="shared" si="12"/>
        <v>1.299363057324841</v>
      </c>
      <c r="P99" s="14">
        <f t="shared" si="13"/>
        <v>-1.100636942675159</v>
      </c>
      <c r="Q99" s="14">
        <f t="shared" si="14"/>
        <v>1.1878639288997854</v>
      </c>
      <c r="R99" s="14">
        <f t="shared" si="15"/>
        <v>1.419953596287703</v>
      </c>
      <c r="S99" s="5"/>
      <c r="T99" s="14">
        <f t="shared" si="16"/>
        <v>0.10828025477707007</v>
      </c>
      <c r="U99" s="14">
        <f t="shared" si="17"/>
        <v>1.100636942675159</v>
      </c>
      <c r="V99" s="14">
        <v>15</v>
      </c>
      <c r="W99" s="14">
        <v>2.7</v>
      </c>
      <c r="X99" s="4"/>
    </row>
    <row r="100" spans="12:24" ht="17.25">
      <c r="L100" s="19">
        <v>68</v>
      </c>
      <c r="M100" s="14">
        <v>8.2</v>
      </c>
      <c r="N100" s="5"/>
      <c r="O100" s="14">
        <f t="shared" si="12"/>
        <v>1.2913385826771653</v>
      </c>
      <c r="P100" s="14">
        <f t="shared" si="13"/>
        <v>-1.1086614173228346</v>
      </c>
      <c r="Q100" s="14">
        <f t="shared" si="14"/>
        <v>1.1804520772824851</v>
      </c>
      <c r="R100" s="14">
        <f t="shared" si="15"/>
        <v>1.4112826116650732</v>
      </c>
      <c r="S100" s="5"/>
      <c r="T100" s="14">
        <f t="shared" si="16"/>
        <v>0.10761154855643043</v>
      </c>
      <c r="U100" s="14">
        <f t="shared" si="17"/>
        <v>1.1086614173228346</v>
      </c>
      <c r="V100" s="14">
        <v>15</v>
      </c>
      <c r="W100" s="14">
        <v>3.3</v>
      </c>
      <c r="X100" s="4"/>
    </row>
    <row r="101" spans="12:24" ht="17.25">
      <c r="L101" s="19">
        <v>39</v>
      </c>
      <c r="M101" s="14">
        <v>4.7</v>
      </c>
      <c r="N101" s="5"/>
      <c r="O101" s="14">
        <f t="shared" si="12"/>
        <v>1.2906178489702518</v>
      </c>
      <c r="P101" s="14">
        <f t="shared" si="13"/>
        <v>-1.1093821510297481</v>
      </c>
      <c r="Q101" s="14">
        <f t="shared" si="14"/>
        <v>1.179786414180337</v>
      </c>
      <c r="R101" s="14">
        <f t="shared" si="15"/>
        <v>1.4105037513397645</v>
      </c>
      <c r="S101" s="5"/>
      <c r="T101" s="14">
        <f t="shared" si="16"/>
        <v>0.10755148741418764</v>
      </c>
      <c r="U101" s="14">
        <f t="shared" si="17"/>
        <v>1.1093821510297481</v>
      </c>
      <c r="V101" s="14">
        <v>15</v>
      </c>
      <c r="W101" s="14">
        <v>3.9</v>
      </c>
      <c r="X101" s="4"/>
    </row>
    <row r="102" spans="12:24" ht="17.25">
      <c r="L102" s="19">
        <v>10</v>
      </c>
      <c r="M102" s="14">
        <v>1.2</v>
      </c>
      <c r="N102" s="5"/>
      <c r="O102" s="14">
        <f t="shared" si="12"/>
        <v>1.2857142857142858</v>
      </c>
      <c r="P102" s="14">
        <f t="shared" si="13"/>
        <v>-1.114285714285714</v>
      </c>
      <c r="Q102" s="14">
        <f t="shared" si="14"/>
        <v>1.1752577319587627</v>
      </c>
      <c r="R102" s="14">
        <f t="shared" si="15"/>
        <v>1.4052044609665426</v>
      </c>
      <c r="S102" s="5"/>
      <c r="T102" s="14">
        <f t="shared" si="16"/>
        <v>0.10714285714285715</v>
      </c>
      <c r="U102" s="14">
        <f t="shared" si="17"/>
        <v>1.114285714285714</v>
      </c>
      <c r="V102" s="14">
        <v>15</v>
      </c>
      <c r="W102" s="14">
        <v>4.7</v>
      </c>
      <c r="X102" s="4"/>
    </row>
    <row r="103" spans="12:24" ht="17.25">
      <c r="L103" s="19">
        <v>15</v>
      </c>
      <c r="M103" s="14">
        <v>1.8</v>
      </c>
      <c r="N103" s="5"/>
      <c r="O103" s="14">
        <f t="shared" si="12"/>
        <v>1.2857142857142856</v>
      </c>
      <c r="P103" s="14">
        <f t="shared" si="13"/>
        <v>-1.1142857142857143</v>
      </c>
      <c r="Q103" s="14">
        <f t="shared" si="14"/>
        <v>1.1752577319587627</v>
      </c>
      <c r="R103" s="14">
        <f t="shared" si="15"/>
        <v>1.4052044609665428</v>
      </c>
      <c r="S103" s="5"/>
      <c r="T103" s="14">
        <f t="shared" si="16"/>
        <v>0.10714285714285714</v>
      </c>
      <c r="U103" s="14">
        <f t="shared" si="17"/>
        <v>1.1142857142857143</v>
      </c>
      <c r="V103" s="14">
        <v>15</v>
      </c>
      <c r="W103" s="14">
        <v>5.6</v>
      </c>
      <c r="X103" s="4"/>
    </row>
    <row r="104" spans="12:24" ht="17.25">
      <c r="L104" s="19">
        <v>47</v>
      </c>
      <c r="M104" s="14">
        <v>5.6</v>
      </c>
      <c r="N104" s="5"/>
      <c r="O104" s="14">
        <f t="shared" si="12"/>
        <v>1.2775665399239542</v>
      </c>
      <c r="P104" s="14">
        <f t="shared" si="13"/>
        <v>-1.1224334600760457</v>
      </c>
      <c r="Q104" s="14">
        <f t="shared" si="14"/>
        <v>1.1677336747759282</v>
      </c>
      <c r="R104" s="14">
        <f t="shared" si="15"/>
        <v>1.3963981792994258</v>
      </c>
      <c r="S104" s="5"/>
      <c r="T104" s="14">
        <f t="shared" si="16"/>
        <v>0.10646387832699619</v>
      </c>
      <c r="U104" s="14">
        <f t="shared" si="17"/>
        <v>1.1224334600760457</v>
      </c>
      <c r="V104" s="14">
        <v>15</v>
      </c>
      <c r="W104" s="14">
        <v>6.8</v>
      </c>
      <c r="X104" s="4"/>
    </row>
    <row r="105" spans="12:24" ht="17.25">
      <c r="L105" s="19">
        <v>33</v>
      </c>
      <c r="M105" s="14">
        <v>3.9</v>
      </c>
      <c r="N105" s="5"/>
      <c r="O105" s="14">
        <f t="shared" si="12"/>
        <v>1.2682926829268293</v>
      </c>
      <c r="P105" s="14">
        <f t="shared" si="13"/>
        <v>-1.1317073170731706</v>
      </c>
      <c r="Q105" s="14">
        <f t="shared" si="14"/>
        <v>1.1591709034024247</v>
      </c>
      <c r="R105" s="14">
        <f t="shared" si="15"/>
        <v>1.3863732543377063</v>
      </c>
      <c r="S105" s="5"/>
      <c r="T105" s="14">
        <f t="shared" si="16"/>
        <v>0.10569105691056911</v>
      </c>
      <c r="U105" s="14">
        <f t="shared" si="17"/>
        <v>1.1317073170731706</v>
      </c>
      <c r="V105" s="14">
        <v>15</v>
      </c>
      <c r="W105" s="14">
        <v>8.2</v>
      </c>
      <c r="X105" s="4"/>
    </row>
    <row r="106" spans="12:24" ht="17.25">
      <c r="L106" s="19">
        <v>27</v>
      </c>
      <c r="M106" s="14">
        <v>12</v>
      </c>
      <c r="N106" s="5"/>
      <c r="O106" s="14">
        <f t="shared" si="0"/>
        <v>3.6923076923076925</v>
      </c>
      <c r="P106" s="14">
        <f t="shared" si="1"/>
        <v>1.2923076923076926</v>
      </c>
      <c r="Q106" s="14">
        <f t="shared" si="2"/>
        <v>3.441509433962264</v>
      </c>
      <c r="R106" s="14">
        <f t="shared" si="3"/>
        <v>3.952941176470589</v>
      </c>
      <c r="S106" s="5"/>
      <c r="T106" s="14">
        <f t="shared" si="4"/>
        <v>0.3076923076923077</v>
      </c>
      <c r="U106" s="14">
        <f t="shared" si="5"/>
        <v>1.2923076923076926</v>
      </c>
      <c r="V106" s="14">
        <v>15</v>
      </c>
      <c r="W106" s="14">
        <v>10</v>
      </c>
      <c r="X106" s="4"/>
    </row>
    <row r="107" spans="12:24" ht="17.25">
      <c r="L107" s="19">
        <v>22</v>
      </c>
      <c r="M107" s="14">
        <v>2.2</v>
      </c>
      <c r="N107" s="5"/>
      <c r="O107" s="14">
        <f>$Q$9*T107</f>
        <v>1.090909090909091</v>
      </c>
      <c r="P107" s="14">
        <f>O107-$Q$10</f>
        <v>-1.3090909090909089</v>
      </c>
      <c r="Q107" s="14">
        <f>$Q$9*M107*(1-$Q$11/100)/((L107*(1+$Q$11/100))+(M107*(1-$Q$11/100)))</f>
        <v>0.9956331877729258</v>
      </c>
      <c r="R107" s="14">
        <f>$Q$9*M107*(1+$Q$11/100)/((L107*(1-$Q$11/100))+(M107*(1+$Q$11/100)))</f>
        <v>1.194312796208531</v>
      </c>
      <c r="S107" s="5"/>
      <c r="T107" s="14">
        <f>M107/(L107+M107)</f>
        <v>0.09090909090909093</v>
      </c>
      <c r="U107" s="14">
        <f>ABS(P107)</f>
        <v>1.3090909090909089</v>
      </c>
      <c r="V107" s="14">
        <v>15</v>
      </c>
      <c r="W107" s="14">
        <v>12</v>
      </c>
      <c r="X107" s="4"/>
    </row>
    <row r="108" spans="12:24" ht="17.25">
      <c r="L108" s="19">
        <v>10</v>
      </c>
      <c r="M108" s="14">
        <v>1</v>
      </c>
      <c r="N108" s="5"/>
      <c r="O108" s="14">
        <f>$Q$9*T108</f>
        <v>1.0909090909090908</v>
      </c>
      <c r="P108" s="14">
        <f>O108-$Q$10</f>
        <v>-1.309090909090909</v>
      </c>
      <c r="Q108" s="14">
        <f>$Q$9*M108*(1-$Q$11/100)/((L108*(1+$Q$11/100))+(M108*(1-$Q$11/100)))</f>
        <v>0.9956331877729258</v>
      </c>
      <c r="R108" s="14">
        <f>$Q$9*M108*(1+$Q$11/100)/((L108*(1-$Q$11/100))+(M108*(1+$Q$11/100)))</f>
        <v>1.194312796208531</v>
      </c>
      <c r="S108" s="5"/>
      <c r="T108" s="14">
        <f>M108/(L108+M108)</f>
        <v>0.09090909090909091</v>
      </c>
      <c r="U108" s="14">
        <f>ABS(P108)</f>
        <v>1.309090909090909</v>
      </c>
      <c r="V108" s="14">
        <v>15</v>
      </c>
      <c r="W108" s="14">
        <v>15</v>
      </c>
      <c r="X108" s="4"/>
    </row>
    <row r="109" spans="12:24" ht="17.25">
      <c r="L109" s="19">
        <v>12</v>
      </c>
      <c r="M109" s="14">
        <v>1.2</v>
      </c>
      <c r="N109" s="5"/>
      <c r="O109" s="14">
        <f>$Q$9*T109</f>
        <v>1.0909090909090908</v>
      </c>
      <c r="P109" s="14">
        <f>O109-$Q$10</f>
        <v>-1.309090909090909</v>
      </c>
      <c r="Q109" s="14">
        <f>$Q$9*M109*(1-$Q$11/100)/((L109*(1+$Q$11/100))+(M109*(1-$Q$11/100)))</f>
        <v>0.9956331877729254</v>
      </c>
      <c r="R109" s="14">
        <f>$Q$9*M109*(1+$Q$11/100)/((L109*(1-$Q$11/100))+(M109*(1+$Q$11/100)))</f>
        <v>1.194312796208531</v>
      </c>
      <c r="S109" s="5"/>
      <c r="T109" s="14">
        <f>M109/(L109+M109)</f>
        <v>0.09090909090909091</v>
      </c>
      <c r="U109" s="14">
        <f>ABS(P109)</f>
        <v>1.309090909090909</v>
      </c>
      <c r="V109" s="14">
        <v>15</v>
      </c>
      <c r="W109" s="14">
        <v>18</v>
      </c>
      <c r="X109" s="4"/>
    </row>
    <row r="110" spans="12:24" ht="17.25">
      <c r="L110" s="19">
        <v>15</v>
      </c>
      <c r="M110" s="14">
        <v>1.5</v>
      </c>
      <c r="N110" s="5"/>
      <c r="O110" s="14">
        <f t="shared" si="0"/>
        <v>1.0909090909090908</v>
      </c>
      <c r="P110" s="14">
        <f t="shared" si="1"/>
        <v>-1.309090909090909</v>
      </c>
      <c r="Q110" s="14">
        <f t="shared" si="2"/>
        <v>0.9956331877729256</v>
      </c>
      <c r="R110" s="14">
        <f t="shared" si="3"/>
        <v>1.194312796208531</v>
      </c>
      <c r="S110" s="5"/>
      <c r="T110" s="14">
        <f t="shared" si="4"/>
        <v>0.09090909090909091</v>
      </c>
      <c r="U110" s="14">
        <f t="shared" si="5"/>
        <v>1.309090909090909</v>
      </c>
      <c r="V110" s="14">
        <v>15</v>
      </c>
      <c r="W110" s="14">
        <v>22</v>
      </c>
      <c r="X110" s="4"/>
    </row>
    <row r="111" spans="12:24" ht="17.25">
      <c r="L111" s="19">
        <v>18</v>
      </c>
      <c r="M111" s="14">
        <v>1.8</v>
      </c>
      <c r="N111" s="5"/>
      <c r="O111" s="14">
        <f aca="true" t="shared" si="18" ref="O111:O142">$Q$9*T111</f>
        <v>1.0909090909090908</v>
      </c>
      <c r="P111" s="14">
        <f aca="true" t="shared" si="19" ref="P111:P142">O111-$Q$10</f>
        <v>-1.309090909090909</v>
      </c>
      <c r="Q111" s="14">
        <f aca="true" t="shared" si="20" ref="Q111:Q142">$Q$9*M111*(1-$Q$11/100)/((L111*(1+$Q$11/100))+(M111*(1-$Q$11/100)))</f>
        <v>0.9956331877729256</v>
      </c>
      <c r="R111" s="14">
        <f aca="true" t="shared" si="21" ref="R111:R142">$Q$9*M111*(1+$Q$11/100)/((L111*(1-$Q$11/100))+(M111*(1+$Q$11/100)))</f>
        <v>1.1943127962085311</v>
      </c>
      <c r="S111" s="5"/>
      <c r="T111" s="14">
        <f aca="true" t="shared" si="22" ref="T111:T142">M111/(L111+M111)</f>
        <v>0.09090909090909091</v>
      </c>
      <c r="U111" s="14">
        <f aca="true" t="shared" si="23" ref="U111:U142">ABS(P111)</f>
        <v>1.309090909090909</v>
      </c>
      <c r="V111" s="14">
        <v>15</v>
      </c>
      <c r="W111" s="14">
        <v>27</v>
      </c>
      <c r="X111" s="4"/>
    </row>
    <row r="112" spans="12:24" ht="17.25">
      <c r="L112" s="19">
        <v>27</v>
      </c>
      <c r="M112" s="14">
        <v>2.7</v>
      </c>
      <c r="N112" s="5"/>
      <c r="O112" s="14">
        <f t="shared" si="18"/>
        <v>1.0909090909090908</v>
      </c>
      <c r="P112" s="14">
        <f t="shared" si="19"/>
        <v>-1.309090909090909</v>
      </c>
      <c r="Q112" s="14">
        <f t="shared" si="20"/>
        <v>0.9956331877729259</v>
      </c>
      <c r="R112" s="14">
        <f t="shared" si="21"/>
        <v>1.1943127962085311</v>
      </c>
      <c r="S112" s="5"/>
      <c r="T112" s="14">
        <f t="shared" si="22"/>
        <v>0.09090909090909091</v>
      </c>
      <c r="U112" s="14">
        <f t="shared" si="23"/>
        <v>1.309090909090909</v>
      </c>
      <c r="V112" s="14">
        <v>15</v>
      </c>
      <c r="W112" s="14">
        <v>33</v>
      </c>
      <c r="X112" s="4"/>
    </row>
    <row r="113" spans="12:24" ht="17.25">
      <c r="L113" s="19">
        <v>33</v>
      </c>
      <c r="M113" s="14">
        <v>3.3</v>
      </c>
      <c r="N113" s="5"/>
      <c r="O113" s="14">
        <f t="shared" si="18"/>
        <v>1.0909090909090908</v>
      </c>
      <c r="P113" s="14">
        <f t="shared" si="19"/>
        <v>-1.309090909090909</v>
      </c>
      <c r="Q113" s="14">
        <f t="shared" si="20"/>
        <v>0.9956331877729256</v>
      </c>
      <c r="R113" s="14">
        <f t="shared" si="21"/>
        <v>1.194312796208531</v>
      </c>
      <c r="S113" s="5"/>
      <c r="T113" s="14">
        <f t="shared" si="22"/>
        <v>0.09090909090909091</v>
      </c>
      <c r="U113" s="14">
        <f t="shared" si="23"/>
        <v>1.309090909090909</v>
      </c>
      <c r="V113" s="14">
        <v>15</v>
      </c>
      <c r="W113" s="14">
        <v>39</v>
      </c>
      <c r="X113" s="4"/>
    </row>
    <row r="114" spans="12:24" ht="17.25">
      <c r="L114" s="19">
        <v>39</v>
      </c>
      <c r="M114" s="14">
        <v>3.9</v>
      </c>
      <c r="N114" s="5"/>
      <c r="O114" s="14">
        <f t="shared" si="18"/>
        <v>1.0909090909090908</v>
      </c>
      <c r="P114" s="14">
        <f t="shared" si="19"/>
        <v>-1.309090909090909</v>
      </c>
      <c r="Q114" s="14">
        <f t="shared" si="20"/>
        <v>0.9956331877729256</v>
      </c>
      <c r="R114" s="14">
        <f t="shared" si="21"/>
        <v>1.194312796208531</v>
      </c>
      <c r="S114" s="5"/>
      <c r="T114" s="14">
        <f t="shared" si="22"/>
        <v>0.09090909090909091</v>
      </c>
      <c r="U114" s="14">
        <f t="shared" si="23"/>
        <v>1.309090909090909</v>
      </c>
      <c r="V114" s="14">
        <v>15</v>
      </c>
      <c r="W114" s="14">
        <v>47</v>
      </c>
      <c r="X114" s="4"/>
    </row>
    <row r="115" spans="12:24" ht="17.25">
      <c r="L115" s="19">
        <v>47</v>
      </c>
      <c r="M115" s="14">
        <v>4.7</v>
      </c>
      <c r="N115" s="5"/>
      <c r="O115" s="14">
        <f t="shared" si="18"/>
        <v>1.0909090909090908</v>
      </c>
      <c r="P115" s="14">
        <f t="shared" si="19"/>
        <v>-1.309090909090909</v>
      </c>
      <c r="Q115" s="14">
        <f t="shared" si="20"/>
        <v>0.9956331877729259</v>
      </c>
      <c r="R115" s="14">
        <f t="shared" si="21"/>
        <v>1.194312796208531</v>
      </c>
      <c r="S115" s="5"/>
      <c r="T115" s="14">
        <f t="shared" si="22"/>
        <v>0.09090909090909091</v>
      </c>
      <c r="U115" s="14">
        <f t="shared" si="23"/>
        <v>1.309090909090909</v>
      </c>
      <c r="V115" s="14">
        <v>15</v>
      </c>
      <c r="W115" s="14">
        <v>56</v>
      </c>
      <c r="X115" s="4"/>
    </row>
    <row r="116" spans="12:24" ht="17.25">
      <c r="L116" s="19">
        <v>56</v>
      </c>
      <c r="M116" s="14">
        <v>5.6</v>
      </c>
      <c r="N116" s="5"/>
      <c r="O116" s="14">
        <f t="shared" si="18"/>
        <v>1.0909090909090908</v>
      </c>
      <c r="P116" s="14">
        <f t="shared" si="19"/>
        <v>-1.309090909090909</v>
      </c>
      <c r="Q116" s="14">
        <f t="shared" si="20"/>
        <v>0.9956331877729255</v>
      </c>
      <c r="R116" s="14">
        <f t="shared" si="21"/>
        <v>1.1943127962085307</v>
      </c>
      <c r="S116" s="5"/>
      <c r="T116" s="14">
        <f t="shared" si="22"/>
        <v>0.0909090909090909</v>
      </c>
      <c r="U116" s="14">
        <f t="shared" si="23"/>
        <v>1.309090909090909</v>
      </c>
      <c r="V116" s="14">
        <v>15</v>
      </c>
      <c r="W116" s="14">
        <v>68</v>
      </c>
      <c r="X116" s="4"/>
    </row>
    <row r="117" spans="12:24" ht="17.25">
      <c r="L117" s="19">
        <v>68</v>
      </c>
      <c r="M117" s="14">
        <v>6.8</v>
      </c>
      <c r="N117" s="5"/>
      <c r="O117" s="14">
        <f t="shared" si="18"/>
        <v>1.0909090909090908</v>
      </c>
      <c r="P117" s="14">
        <f t="shared" si="19"/>
        <v>-1.309090909090909</v>
      </c>
      <c r="Q117" s="14">
        <f t="shared" si="20"/>
        <v>0.9956331877729258</v>
      </c>
      <c r="R117" s="14">
        <f t="shared" si="21"/>
        <v>1.1943127962085307</v>
      </c>
      <c r="S117" s="5"/>
      <c r="T117" s="14">
        <f t="shared" si="22"/>
        <v>0.09090909090909091</v>
      </c>
      <c r="U117" s="14">
        <f t="shared" si="23"/>
        <v>1.309090909090909</v>
      </c>
      <c r="V117" s="14">
        <v>15</v>
      </c>
      <c r="W117" s="14">
        <v>82</v>
      </c>
      <c r="X117" s="4"/>
    </row>
    <row r="118" spans="12:24" ht="17.25">
      <c r="L118" s="19">
        <v>82</v>
      </c>
      <c r="M118" s="14">
        <v>8.2</v>
      </c>
      <c r="N118" s="5"/>
      <c r="O118" s="14">
        <f t="shared" si="18"/>
        <v>1.0909090909090908</v>
      </c>
      <c r="P118" s="14">
        <f t="shared" si="19"/>
        <v>-1.309090909090909</v>
      </c>
      <c r="Q118" s="14">
        <f t="shared" si="20"/>
        <v>0.9956331877729255</v>
      </c>
      <c r="R118" s="14">
        <f t="shared" si="21"/>
        <v>1.194312796208531</v>
      </c>
      <c r="S118" s="5"/>
      <c r="T118" s="14">
        <f t="shared" si="22"/>
        <v>0.0909090909090909</v>
      </c>
      <c r="U118" s="14">
        <f t="shared" si="23"/>
        <v>1.309090909090909</v>
      </c>
      <c r="V118" s="14">
        <v>15</v>
      </c>
      <c r="W118" s="14">
        <v>100</v>
      </c>
      <c r="X118" s="4"/>
    </row>
    <row r="119" spans="12:24" ht="17.25">
      <c r="L119" s="19">
        <v>15</v>
      </c>
      <c r="M119" s="14">
        <v>6.8</v>
      </c>
      <c r="N119" s="5"/>
      <c r="O119" s="14">
        <f t="shared" si="18"/>
        <v>3.7431192660550456</v>
      </c>
      <c r="P119" s="14">
        <f t="shared" si="19"/>
        <v>1.3431192660550457</v>
      </c>
      <c r="Q119" s="14">
        <f t="shared" si="20"/>
        <v>3.4903196758217017</v>
      </c>
      <c r="R119" s="14">
        <f t="shared" si="21"/>
        <v>4.005610098176717</v>
      </c>
      <c r="S119" s="5"/>
      <c r="T119" s="14">
        <f t="shared" si="22"/>
        <v>0.3119266055045871</v>
      </c>
      <c r="U119" s="14">
        <f t="shared" si="23"/>
        <v>1.3431192660550457</v>
      </c>
      <c r="V119" s="14">
        <v>15</v>
      </c>
      <c r="W119" s="14">
        <v>120</v>
      </c>
      <c r="X119" s="4"/>
    </row>
    <row r="120" spans="12:24" ht="17.25">
      <c r="L120" s="19">
        <v>22</v>
      </c>
      <c r="M120" s="14">
        <v>10</v>
      </c>
      <c r="N120" s="5"/>
      <c r="O120" s="14">
        <f t="shared" si="18"/>
        <v>3.75</v>
      </c>
      <c r="P120" s="14">
        <f t="shared" si="19"/>
        <v>1.35</v>
      </c>
      <c r="Q120" s="14">
        <f t="shared" si="20"/>
        <v>3.496932515337423</v>
      </c>
      <c r="R120" s="14">
        <f t="shared" si="21"/>
        <v>4.012738853503185</v>
      </c>
      <c r="S120" s="5"/>
      <c r="T120" s="14">
        <f t="shared" si="22"/>
        <v>0.3125</v>
      </c>
      <c r="U120" s="14">
        <f t="shared" si="23"/>
        <v>1.35</v>
      </c>
      <c r="V120" s="14">
        <v>15</v>
      </c>
      <c r="W120" s="14">
        <v>150</v>
      </c>
      <c r="X120" s="4"/>
    </row>
    <row r="121" spans="12:24" ht="17.25">
      <c r="L121" s="19">
        <v>33</v>
      </c>
      <c r="M121" s="14">
        <v>15</v>
      </c>
      <c r="N121" s="5"/>
      <c r="O121" s="14">
        <f t="shared" si="18"/>
        <v>3.75</v>
      </c>
      <c r="P121" s="14">
        <f t="shared" si="19"/>
        <v>1.35</v>
      </c>
      <c r="Q121" s="14">
        <f t="shared" si="20"/>
        <v>3.4969325153374236</v>
      </c>
      <c r="R121" s="14">
        <f t="shared" si="21"/>
        <v>4.012738853503185</v>
      </c>
      <c r="S121" s="5"/>
      <c r="T121" s="14">
        <f t="shared" si="22"/>
        <v>0.3125</v>
      </c>
      <c r="U121" s="14">
        <f t="shared" si="23"/>
        <v>1.35</v>
      </c>
      <c r="V121" s="14">
        <v>15</v>
      </c>
      <c r="W121" s="14">
        <v>180</v>
      </c>
      <c r="X121" s="4"/>
    </row>
    <row r="122" spans="12:24" ht="17.25">
      <c r="L122" s="19">
        <v>18</v>
      </c>
      <c r="M122" s="14">
        <v>8.2</v>
      </c>
      <c r="N122" s="5"/>
      <c r="O122" s="14">
        <f t="shared" si="18"/>
        <v>3.7557251908396942</v>
      </c>
      <c r="P122" s="14">
        <f t="shared" si="19"/>
        <v>1.3557251908396943</v>
      </c>
      <c r="Q122" s="14">
        <f t="shared" si="20"/>
        <v>3.502435369052079</v>
      </c>
      <c r="R122" s="14">
        <f t="shared" si="21"/>
        <v>4.018669778296383</v>
      </c>
      <c r="S122" s="5"/>
      <c r="T122" s="14">
        <f t="shared" si="22"/>
        <v>0.3129770992366412</v>
      </c>
      <c r="U122" s="14">
        <f t="shared" si="23"/>
        <v>1.3557251908396943</v>
      </c>
      <c r="V122" s="14">
        <v>15</v>
      </c>
      <c r="W122" s="14">
        <v>220</v>
      </c>
      <c r="X122" s="4"/>
    </row>
    <row r="123" spans="12:24" ht="17.25">
      <c r="L123" s="19">
        <v>39</v>
      </c>
      <c r="M123" s="14">
        <v>18</v>
      </c>
      <c r="N123" s="5"/>
      <c r="O123" s="14">
        <f t="shared" si="18"/>
        <v>3.789473684210526</v>
      </c>
      <c r="P123" s="14">
        <f t="shared" si="19"/>
        <v>1.3894736842105262</v>
      </c>
      <c r="Q123" s="14">
        <f t="shared" si="20"/>
        <v>3.5348837209302326</v>
      </c>
      <c r="R123" s="14">
        <f t="shared" si="21"/>
        <v>4.053619302949062</v>
      </c>
      <c r="S123" s="5"/>
      <c r="T123" s="14">
        <f t="shared" si="22"/>
        <v>0.3157894736842105</v>
      </c>
      <c r="U123" s="14">
        <f t="shared" si="23"/>
        <v>1.3894736842105262</v>
      </c>
      <c r="V123" s="14">
        <v>15</v>
      </c>
      <c r="W123" s="14">
        <v>270</v>
      </c>
      <c r="X123" s="4"/>
    </row>
    <row r="124" spans="12:24" ht="17.25">
      <c r="L124" s="19">
        <v>12</v>
      </c>
      <c r="M124" s="14">
        <v>5.6</v>
      </c>
      <c r="N124" s="5"/>
      <c r="O124" s="14">
        <f t="shared" si="18"/>
        <v>3.8181818181818175</v>
      </c>
      <c r="P124" s="14">
        <f t="shared" si="19"/>
        <v>1.4181818181818175</v>
      </c>
      <c r="Q124" s="14">
        <f t="shared" si="20"/>
        <v>3.562499999999999</v>
      </c>
      <c r="R124" s="14">
        <f t="shared" si="21"/>
        <v>4.083333333333333</v>
      </c>
      <c r="S124" s="5"/>
      <c r="T124" s="14">
        <f t="shared" si="22"/>
        <v>0.3181818181818181</v>
      </c>
      <c r="U124" s="14">
        <f t="shared" si="23"/>
        <v>1.4181818181818175</v>
      </c>
      <c r="V124" s="14">
        <v>15</v>
      </c>
      <c r="W124" s="14">
        <v>330</v>
      </c>
      <c r="X124" s="4"/>
    </row>
    <row r="125" spans="12:24" ht="17.25">
      <c r="L125" s="19">
        <v>47</v>
      </c>
      <c r="M125" s="14">
        <v>22</v>
      </c>
      <c r="N125" s="5"/>
      <c r="O125" s="14">
        <f t="shared" si="18"/>
        <v>3.826086956521739</v>
      </c>
      <c r="P125" s="14">
        <f t="shared" si="19"/>
        <v>1.426086956521739</v>
      </c>
      <c r="Q125" s="14">
        <f t="shared" si="20"/>
        <v>3.570106761565836</v>
      </c>
      <c r="R125" s="14">
        <f t="shared" si="21"/>
        <v>4.091512915129151</v>
      </c>
      <c r="S125" s="5"/>
      <c r="T125" s="14">
        <f t="shared" si="22"/>
        <v>0.3188405797101449</v>
      </c>
      <c r="U125" s="14">
        <f t="shared" si="23"/>
        <v>1.426086956521739</v>
      </c>
      <c r="V125" s="14">
        <v>15</v>
      </c>
      <c r="W125" s="14">
        <v>390</v>
      </c>
      <c r="X125" s="4"/>
    </row>
    <row r="126" spans="12:24" ht="17.25">
      <c r="L126" s="19">
        <v>10</v>
      </c>
      <c r="M126" s="14">
        <v>4.7</v>
      </c>
      <c r="N126" s="5"/>
      <c r="O126" s="14">
        <f t="shared" si="18"/>
        <v>3.8367346938775513</v>
      </c>
      <c r="P126" s="14">
        <f t="shared" si="19"/>
        <v>1.4367346938775514</v>
      </c>
      <c r="Q126" s="14">
        <f t="shared" si="20"/>
        <v>3.580354159705981</v>
      </c>
      <c r="R126" s="14">
        <f t="shared" si="21"/>
        <v>4.102528576376862</v>
      </c>
      <c r="S126" s="5"/>
      <c r="T126" s="14">
        <f t="shared" si="22"/>
        <v>0.3197278911564626</v>
      </c>
      <c r="U126" s="14">
        <f t="shared" si="23"/>
        <v>1.4367346938775514</v>
      </c>
      <c r="V126" s="14">
        <v>15</v>
      </c>
      <c r="W126" s="14">
        <v>470</v>
      </c>
      <c r="X126" s="4"/>
    </row>
    <row r="127" spans="12:24" ht="17.25">
      <c r="L127" s="19">
        <v>39</v>
      </c>
      <c r="M127" s="14">
        <v>3.3</v>
      </c>
      <c r="N127" s="5"/>
      <c r="O127" s="14">
        <f t="shared" si="18"/>
        <v>0.9361702127659575</v>
      </c>
      <c r="P127" s="14">
        <f t="shared" si="19"/>
        <v>-1.4638297872340424</v>
      </c>
      <c r="Q127" s="14">
        <f t="shared" si="20"/>
        <v>0.8533514800952703</v>
      </c>
      <c r="R127" s="14">
        <f t="shared" si="21"/>
        <v>1.0262865605331357</v>
      </c>
      <c r="S127" s="5"/>
      <c r="T127" s="14">
        <f t="shared" si="22"/>
        <v>0.07801418439716312</v>
      </c>
      <c r="U127" s="14">
        <f t="shared" si="23"/>
        <v>1.4638297872340424</v>
      </c>
      <c r="V127" s="14">
        <v>15</v>
      </c>
      <c r="W127" s="14">
        <v>560</v>
      </c>
      <c r="X127" s="4"/>
    </row>
    <row r="128" spans="12:24" ht="17.25">
      <c r="L128" s="19">
        <v>82</v>
      </c>
      <c r="M128" s="14">
        <v>39</v>
      </c>
      <c r="N128" s="5"/>
      <c r="O128" s="14">
        <f t="shared" si="18"/>
        <v>3.867768595041322</v>
      </c>
      <c r="P128" s="14">
        <f t="shared" si="19"/>
        <v>1.467768595041322</v>
      </c>
      <c r="Q128" s="14">
        <f t="shared" si="20"/>
        <v>3.6102314250913516</v>
      </c>
      <c r="R128" s="14">
        <f t="shared" si="21"/>
        <v>4.134623474968448</v>
      </c>
      <c r="S128" s="5"/>
      <c r="T128" s="14">
        <f t="shared" si="22"/>
        <v>0.32231404958677684</v>
      </c>
      <c r="U128" s="14">
        <f t="shared" si="23"/>
        <v>1.467768595041322</v>
      </c>
      <c r="V128" s="14">
        <v>15</v>
      </c>
      <c r="W128" s="14">
        <v>680</v>
      </c>
      <c r="X128" s="4"/>
    </row>
    <row r="129" spans="12:24" ht="17.25">
      <c r="L129" s="19">
        <v>56</v>
      </c>
      <c r="M129" s="14">
        <v>4.7</v>
      </c>
      <c r="N129" s="5"/>
      <c r="O129" s="14">
        <f t="shared" si="18"/>
        <v>0.9291598023064249</v>
      </c>
      <c r="P129" s="14">
        <f t="shared" si="19"/>
        <v>-1.470840197693575</v>
      </c>
      <c r="Q129" s="14">
        <f t="shared" si="20"/>
        <v>0.8469137753892358</v>
      </c>
      <c r="R129" s="14">
        <f t="shared" si="21"/>
        <v>1.0186634557495486</v>
      </c>
      <c r="S129" s="5"/>
      <c r="T129" s="14">
        <f t="shared" si="22"/>
        <v>0.07742998352553541</v>
      </c>
      <c r="U129" s="14">
        <f t="shared" si="23"/>
        <v>1.470840197693575</v>
      </c>
      <c r="V129" s="14">
        <v>15</v>
      </c>
      <c r="W129" s="14">
        <v>820</v>
      </c>
      <c r="X129" s="4"/>
    </row>
    <row r="130" spans="12:24" ht="17.25">
      <c r="L130" s="19">
        <v>12</v>
      </c>
      <c r="M130" s="14">
        <v>1</v>
      </c>
      <c r="N130" s="5"/>
      <c r="O130" s="14">
        <f t="shared" si="18"/>
        <v>0.9230769230769231</v>
      </c>
      <c r="P130" s="14">
        <f t="shared" si="19"/>
        <v>-1.4769230769230768</v>
      </c>
      <c r="Q130" s="14">
        <f t="shared" si="20"/>
        <v>0.8413284132841327</v>
      </c>
      <c r="R130" s="14">
        <f t="shared" si="21"/>
        <v>1.0120481927710845</v>
      </c>
      <c r="S130" s="5"/>
      <c r="T130" s="14">
        <f t="shared" si="22"/>
        <v>0.07692307692307693</v>
      </c>
      <c r="U130" s="14">
        <f t="shared" si="23"/>
        <v>1.4769230769230768</v>
      </c>
      <c r="V130" s="14">
        <v>18</v>
      </c>
      <c r="W130" s="14">
        <v>1</v>
      </c>
      <c r="X130" s="4"/>
    </row>
    <row r="131" spans="12:24" ht="17.25">
      <c r="L131" s="19">
        <v>18</v>
      </c>
      <c r="M131" s="14">
        <v>1.5</v>
      </c>
      <c r="N131" s="5"/>
      <c r="O131" s="14">
        <f t="shared" si="18"/>
        <v>0.9230769230769231</v>
      </c>
      <c r="P131" s="14">
        <f t="shared" si="19"/>
        <v>-1.4769230769230768</v>
      </c>
      <c r="Q131" s="14">
        <f t="shared" si="20"/>
        <v>0.8413284132841327</v>
      </c>
      <c r="R131" s="14">
        <f t="shared" si="21"/>
        <v>1.0120481927710847</v>
      </c>
      <c r="S131" s="5"/>
      <c r="T131" s="14">
        <f t="shared" si="22"/>
        <v>0.07692307692307693</v>
      </c>
      <c r="U131" s="14">
        <f t="shared" si="23"/>
        <v>1.4769230769230768</v>
      </c>
      <c r="V131" s="14">
        <v>18</v>
      </c>
      <c r="W131" s="14">
        <v>1.2</v>
      </c>
      <c r="X131" s="4"/>
    </row>
    <row r="132" spans="12:24" ht="17.25">
      <c r="L132" s="19">
        <v>47</v>
      </c>
      <c r="M132" s="14">
        <v>3.9</v>
      </c>
      <c r="N132" s="5"/>
      <c r="O132" s="14">
        <f t="shared" si="18"/>
        <v>0.9194499017681728</v>
      </c>
      <c r="P132" s="14">
        <f t="shared" si="19"/>
        <v>-1.4805500982318271</v>
      </c>
      <c r="Q132" s="14">
        <f t="shared" si="20"/>
        <v>0.8379983036471585</v>
      </c>
      <c r="R132" s="14">
        <f t="shared" si="21"/>
        <v>1.0081033952200227</v>
      </c>
      <c r="S132" s="5"/>
      <c r="T132" s="14">
        <f t="shared" si="22"/>
        <v>0.07662082514734773</v>
      </c>
      <c r="U132" s="14">
        <f t="shared" si="23"/>
        <v>1.4805500982318271</v>
      </c>
      <c r="V132" s="14">
        <v>18</v>
      </c>
      <c r="W132" s="14">
        <v>1.5</v>
      </c>
      <c r="X132" s="4"/>
    </row>
    <row r="133" spans="12:24" ht="17.25">
      <c r="L133" s="19">
        <v>82</v>
      </c>
      <c r="M133" s="14">
        <v>6.8</v>
      </c>
      <c r="N133" s="5"/>
      <c r="O133" s="14">
        <f t="shared" si="18"/>
        <v>0.9189189189189189</v>
      </c>
      <c r="P133" s="14">
        <f t="shared" si="19"/>
        <v>-1.481081081081081</v>
      </c>
      <c r="Q133" s="14">
        <f t="shared" si="20"/>
        <v>0.8375108038029385</v>
      </c>
      <c r="R133" s="14">
        <f t="shared" si="21"/>
        <v>1.0075258701787395</v>
      </c>
      <c r="S133" s="5"/>
      <c r="T133" s="14">
        <f t="shared" si="22"/>
        <v>0.07657657657657657</v>
      </c>
      <c r="U133" s="14">
        <f t="shared" si="23"/>
        <v>1.481081081081081</v>
      </c>
      <c r="V133" s="14">
        <v>18</v>
      </c>
      <c r="W133" s="14">
        <v>1.8</v>
      </c>
      <c r="X133" s="4"/>
    </row>
    <row r="134" spans="12:24" ht="17.25">
      <c r="L134" s="19">
        <v>68</v>
      </c>
      <c r="M134" s="14">
        <v>5.6</v>
      </c>
      <c r="N134" s="5"/>
      <c r="O134" s="14">
        <f t="shared" si="18"/>
        <v>0.9130434782608696</v>
      </c>
      <c r="P134" s="14">
        <f t="shared" si="19"/>
        <v>-1.4869565217391303</v>
      </c>
      <c r="Q134" s="14">
        <f t="shared" si="20"/>
        <v>0.8321167883211678</v>
      </c>
      <c r="R134" s="14">
        <f t="shared" si="21"/>
        <v>1.0011350737797957</v>
      </c>
      <c r="S134" s="5"/>
      <c r="T134" s="14">
        <f t="shared" si="22"/>
        <v>0.07608695652173914</v>
      </c>
      <c r="U134" s="14">
        <f t="shared" si="23"/>
        <v>1.4869565217391303</v>
      </c>
      <c r="V134" s="14">
        <v>18</v>
      </c>
      <c r="W134" s="14">
        <v>2.2</v>
      </c>
      <c r="X134" s="4"/>
    </row>
    <row r="135" spans="12:24" ht="17.25">
      <c r="L135" s="19">
        <v>22</v>
      </c>
      <c r="M135" s="14">
        <v>1.8</v>
      </c>
      <c r="N135" s="5"/>
      <c r="O135" s="14">
        <f t="shared" si="18"/>
        <v>0.9075630252100839</v>
      </c>
      <c r="P135" s="14">
        <f t="shared" si="19"/>
        <v>-1.492436974789916</v>
      </c>
      <c r="Q135" s="14">
        <f t="shared" si="20"/>
        <v>0.827085852478839</v>
      </c>
      <c r="R135" s="14">
        <f t="shared" si="21"/>
        <v>0.995173321632295</v>
      </c>
      <c r="S135" s="5"/>
      <c r="T135" s="14">
        <f t="shared" si="22"/>
        <v>0.07563025210084033</v>
      </c>
      <c r="U135" s="14">
        <f t="shared" si="23"/>
        <v>1.492436974789916</v>
      </c>
      <c r="V135" s="14">
        <v>18</v>
      </c>
      <c r="W135" s="14">
        <v>2.7</v>
      </c>
      <c r="X135" s="4"/>
    </row>
    <row r="136" spans="12:24" ht="17.25">
      <c r="L136" s="19">
        <v>33</v>
      </c>
      <c r="M136" s="14">
        <v>2.7</v>
      </c>
      <c r="N136" s="5"/>
      <c r="O136" s="14">
        <f t="shared" si="18"/>
        <v>0.9075630252100839</v>
      </c>
      <c r="P136" s="14">
        <f t="shared" si="19"/>
        <v>-1.492436974789916</v>
      </c>
      <c r="Q136" s="14">
        <f t="shared" si="20"/>
        <v>0.8270858524788394</v>
      </c>
      <c r="R136" s="14">
        <f t="shared" si="21"/>
        <v>0.9951733216322953</v>
      </c>
      <c r="S136" s="5"/>
      <c r="T136" s="14">
        <f t="shared" si="22"/>
        <v>0.07563025210084033</v>
      </c>
      <c r="U136" s="14">
        <f t="shared" si="23"/>
        <v>1.492436974789916</v>
      </c>
      <c r="V136" s="14">
        <v>18</v>
      </c>
      <c r="W136" s="14">
        <v>3.3</v>
      </c>
      <c r="X136" s="4"/>
    </row>
    <row r="137" spans="12:24" ht="17.25">
      <c r="L137" s="19">
        <v>27</v>
      </c>
      <c r="M137" s="14">
        <v>2.2</v>
      </c>
      <c r="N137" s="5"/>
      <c r="O137" s="14">
        <f t="shared" si="18"/>
        <v>0.904109589041096</v>
      </c>
      <c r="P137" s="14">
        <f t="shared" si="19"/>
        <v>-1.495890410958904</v>
      </c>
      <c r="Q137" s="14">
        <f t="shared" si="20"/>
        <v>0.823915900131406</v>
      </c>
      <c r="R137" s="14">
        <f t="shared" si="21"/>
        <v>0.9914163090128756</v>
      </c>
      <c r="S137" s="5"/>
      <c r="T137" s="14">
        <f t="shared" si="22"/>
        <v>0.07534246575342467</v>
      </c>
      <c r="U137" s="14">
        <f t="shared" si="23"/>
        <v>1.495890410958904</v>
      </c>
      <c r="V137" s="14">
        <v>18</v>
      </c>
      <c r="W137" s="14">
        <v>3.9</v>
      </c>
      <c r="X137" s="4"/>
    </row>
    <row r="138" spans="12:24" ht="17.25">
      <c r="L138" s="19">
        <v>56</v>
      </c>
      <c r="M138" s="14">
        <v>27</v>
      </c>
      <c r="N138" s="5"/>
      <c r="O138" s="14">
        <f t="shared" si="18"/>
        <v>3.903614457831325</v>
      </c>
      <c r="P138" s="14">
        <f t="shared" si="19"/>
        <v>1.503614457831325</v>
      </c>
      <c r="Q138" s="14">
        <f t="shared" si="20"/>
        <v>3.644760213143872</v>
      </c>
      <c r="R138" s="14">
        <f t="shared" si="21"/>
        <v>4.171673819742489</v>
      </c>
      <c r="S138" s="5"/>
      <c r="T138" s="14">
        <f t="shared" si="22"/>
        <v>0.3253012048192771</v>
      </c>
      <c r="U138" s="14">
        <f t="shared" si="23"/>
        <v>1.503614457831325</v>
      </c>
      <c r="V138" s="14">
        <v>18</v>
      </c>
      <c r="W138" s="14">
        <v>4.7</v>
      </c>
      <c r="X138" s="4"/>
    </row>
    <row r="139" spans="12:24" ht="17.25">
      <c r="L139" s="19">
        <v>15</v>
      </c>
      <c r="M139" s="14">
        <v>1.2</v>
      </c>
      <c r="N139" s="5"/>
      <c r="O139" s="14">
        <f t="shared" si="18"/>
        <v>0.8888888888888888</v>
      </c>
      <c r="P139" s="14">
        <f t="shared" si="19"/>
        <v>-1.511111111111111</v>
      </c>
      <c r="Q139" s="14">
        <f t="shared" si="20"/>
        <v>0.8099467140319714</v>
      </c>
      <c r="R139" s="14">
        <f t="shared" si="21"/>
        <v>0.9748549323017408</v>
      </c>
      <c r="S139" s="5"/>
      <c r="T139" s="14">
        <f t="shared" si="22"/>
        <v>0.07407407407407407</v>
      </c>
      <c r="U139" s="14">
        <f t="shared" si="23"/>
        <v>1.511111111111111</v>
      </c>
      <c r="V139" s="14">
        <v>18</v>
      </c>
      <c r="W139" s="14">
        <v>5.6</v>
      </c>
      <c r="X139" s="4"/>
    </row>
    <row r="140" spans="12:24" ht="17.25">
      <c r="L140" s="19">
        <v>68</v>
      </c>
      <c r="M140" s="14">
        <v>33</v>
      </c>
      <c r="N140" s="5"/>
      <c r="O140" s="14">
        <f t="shared" si="18"/>
        <v>3.9207920792079207</v>
      </c>
      <c r="P140" s="14">
        <f t="shared" si="19"/>
        <v>1.5207920792079208</v>
      </c>
      <c r="Q140" s="14">
        <f t="shared" si="20"/>
        <v>3.6613138686131386</v>
      </c>
      <c r="R140" s="14">
        <f t="shared" si="21"/>
        <v>4.189420654911839</v>
      </c>
      <c r="S140" s="5"/>
      <c r="T140" s="14">
        <f t="shared" si="22"/>
        <v>0.32673267326732675</v>
      </c>
      <c r="U140" s="14">
        <f t="shared" si="23"/>
        <v>1.5207920792079208</v>
      </c>
      <c r="V140" s="14">
        <v>18</v>
      </c>
      <c r="W140" s="14">
        <v>6.8</v>
      </c>
      <c r="X140" s="4"/>
    </row>
    <row r="141" spans="12:24" ht="17.25">
      <c r="L141" s="19">
        <v>47</v>
      </c>
      <c r="M141" s="14">
        <v>3.3</v>
      </c>
      <c r="N141" s="5"/>
      <c r="O141" s="14">
        <f t="shared" si="18"/>
        <v>0.7872763419483102</v>
      </c>
      <c r="P141" s="14">
        <f t="shared" si="19"/>
        <v>-1.6127236580516897</v>
      </c>
      <c r="Q141" s="14">
        <f t="shared" si="20"/>
        <v>0.7167762217776505</v>
      </c>
      <c r="R141" s="14">
        <f t="shared" si="21"/>
        <v>0.8641795697807337</v>
      </c>
      <c r="S141" s="5"/>
      <c r="T141" s="14">
        <f t="shared" si="22"/>
        <v>0.06560636182902585</v>
      </c>
      <c r="U141" s="14">
        <f t="shared" si="23"/>
        <v>1.6127236580516897</v>
      </c>
      <c r="V141" s="14">
        <v>18</v>
      </c>
      <c r="W141" s="14">
        <v>8.2</v>
      </c>
      <c r="X141" s="4"/>
    </row>
    <row r="142" spans="12:24" ht="17.25">
      <c r="L142" s="19">
        <v>56</v>
      </c>
      <c r="M142" s="14">
        <v>3.9</v>
      </c>
      <c r="N142" s="5"/>
      <c r="O142" s="14">
        <f t="shared" si="18"/>
        <v>0.7813021702838063</v>
      </c>
      <c r="P142" s="14">
        <f t="shared" si="19"/>
        <v>-1.6186978297161936</v>
      </c>
      <c r="Q142" s="14">
        <f t="shared" si="20"/>
        <v>0.7113030957523396</v>
      </c>
      <c r="R142" s="14">
        <f t="shared" si="21"/>
        <v>0.8576664630421503</v>
      </c>
      <c r="S142" s="5"/>
      <c r="T142" s="14">
        <f t="shared" si="22"/>
        <v>0.0651085141903172</v>
      </c>
      <c r="U142" s="14">
        <f t="shared" si="23"/>
        <v>1.6186978297161936</v>
      </c>
      <c r="V142" s="14">
        <v>18</v>
      </c>
      <c r="W142" s="14">
        <v>10</v>
      </c>
      <c r="X142" s="4"/>
    </row>
    <row r="143" spans="12:24" ht="17.25">
      <c r="L143" s="19">
        <v>39</v>
      </c>
      <c r="M143" s="14">
        <v>2.7</v>
      </c>
      <c r="N143" s="5"/>
      <c r="O143" s="14">
        <f aca="true" t="shared" si="24" ref="O143:O174">$Q$9*T143</f>
        <v>0.7769784172661871</v>
      </c>
      <c r="P143" s="14">
        <f aca="true" t="shared" si="25" ref="P143:P174">O143-$Q$10</f>
        <v>-1.6230215827338128</v>
      </c>
      <c r="Q143" s="14">
        <f aca="true" t="shared" si="26" ref="Q143:Q174">$Q$9*M143*(1-$Q$11/100)/((L143*(1+$Q$11/100))+(M143*(1-$Q$11/100)))</f>
        <v>0.7073422957600828</v>
      </c>
      <c r="R143" s="14">
        <f aca="true" t="shared" si="27" ref="R143:R174">$Q$9*M143*(1+$Q$11/100)/((L143*(1-$Q$11/100))+(M143*(1+$Q$11/100)))</f>
        <v>0.8529522376833399</v>
      </c>
      <c r="S143" s="5"/>
      <c r="T143" s="14">
        <f aca="true" t="shared" si="28" ref="T143:T174">M143/(L143+M143)</f>
        <v>0.06474820143884892</v>
      </c>
      <c r="U143" s="14">
        <f aca="true" t="shared" si="29" ref="U143:U174">ABS(P143)</f>
        <v>1.6230215827338128</v>
      </c>
      <c r="V143" s="14">
        <v>18</v>
      </c>
      <c r="W143" s="14">
        <v>12</v>
      </c>
      <c r="X143" s="4"/>
    </row>
    <row r="144" spans="12:24" ht="17.25">
      <c r="L144" s="19">
        <v>68</v>
      </c>
      <c r="M144" s="14">
        <v>4.7</v>
      </c>
      <c r="N144" s="5"/>
      <c r="O144" s="14">
        <f t="shared" si="24"/>
        <v>0.7757909215955985</v>
      </c>
      <c r="P144" s="14">
        <f t="shared" si="25"/>
        <v>-1.6242090784044014</v>
      </c>
      <c r="Q144" s="14">
        <f t="shared" si="26"/>
        <v>0.7062545310749357</v>
      </c>
      <c r="R144" s="14">
        <f t="shared" si="27"/>
        <v>0.8516574386999354</v>
      </c>
      <c r="S144" s="5"/>
      <c r="T144" s="14">
        <f t="shared" si="28"/>
        <v>0.06464924346629987</v>
      </c>
      <c r="U144" s="14">
        <f t="shared" si="29"/>
        <v>1.6242090784044014</v>
      </c>
      <c r="V144" s="14">
        <v>18</v>
      </c>
      <c r="W144" s="14">
        <v>15</v>
      </c>
      <c r="X144" s="4"/>
    </row>
    <row r="145" spans="12:24" ht="17.25">
      <c r="L145" s="19">
        <v>82</v>
      </c>
      <c r="M145" s="14">
        <v>5.6</v>
      </c>
      <c r="N145" s="5"/>
      <c r="O145" s="14">
        <f t="shared" si="24"/>
        <v>0.7671232876712328</v>
      </c>
      <c r="P145" s="14">
        <f t="shared" si="25"/>
        <v>-1.632876712328767</v>
      </c>
      <c r="Q145" s="14">
        <f t="shared" si="26"/>
        <v>0.6983154670750381</v>
      </c>
      <c r="R145" s="14">
        <f t="shared" si="27"/>
        <v>0.8422057770350919</v>
      </c>
      <c r="S145" s="5"/>
      <c r="T145" s="14">
        <f t="shared" si="28"/>
        <v>0.0639269406392694</v>
      </c>
      <c r="U145" s="14">
        <f t="shared" si="29"/>
        <v>1.632876712328767</v>
      </c>
      <c r="V145" s="14">
        <v>18</v>
      </c>
      <c r="W145" s="14">
        <v>18</v>
      </c>
      <c r="X145" s="4"/>
    </row>
    <row r="146" spans="12:24" ht="17.25">
      <c r="L146" s="19">
        <v>22</v>
      </c>
      <c r="M146" s="14">
        <v>1.5</v>
      </c>
      <c r="N146" s="5"/>
      <c r="O146" s="14">
        <f t="shared" si="24"/>
        <v>0.7659574468085106</v>
      </c>
      <c r="P146" s="14">
        <f t="shared" si="25"/>
        <v>-1.6340425531914893</v>
      </c>
      <c r="Q146" s="14">
        <f t="shared" si="26"/>
        <v>0.6972477064220182</v>
      </c>
      <c r="R146" s="14">
        <f t="shared" si="27"/>
        <v>0.8409343715239156</v>
      </c>
      <c r="S146" s="5"/>
      <c r="T146" s="14">
        <f t="shared" si="28"/>
        <v>0.06382978723404255</v>
      </c>
      <c r="U146" s="14">
        <f t="shared" si="29"/>
        <v>1.6340425531914893</v>
      </c>
      <c r="V146" s="14">
        <v>18</v>
      </c>
      <c r="W146" s="14">
        <v>22</v>
      </c>
      <c r="X146" s="4"/>
    </row>
    <row r="147" spans="12:24" ht="17.25">
      <c r="L147" s="19">
        <v>15</v>
      </c>
      <c r="M147" s="14">
        <v>1</v>
      </c>
      <c r="N147" s="5"/>
      <c r="O147" s="14">
        <f t="shared" si="24"/>
        <v>0.75</v>
      </c>
      <c r="P147" s="14">
        <f t="shared" si="25"/>
        <v>-1.65</v>
      </c>
      <c r="Q147" s="14">
        <f t="shared" si="26"/>
        <v>0.6826347305389221</v>
      </c>
      <c r="R147" s="14">
        <f t="shared" si="27"/>
        <v>0.823529411764706</v>
      </c>
      <c r="S147" s="5"/>
      <c r="T147" s="14">
        <f t="shared" si="28"/>
        <v>0.0625</v>
      </c>
      <c r="U147" s="14">
        <f t="shared" si="29"/>
        <v>1.65</v>
      </c>
      <c r="V147" s="14">
        <v>18</v>
      </c>
      <c r="W147" s="14">
        <v>27</v>
      </c>
      <c r="X147" s="4"/>
    </row>
    <row r="148" spans="12:24" ht="17.25">
      <c r="L148" s="19">
        <v>18</v>
      </c>
      <c r="M148" s="14">
        <v>1.2</v>
      </c>
      <c r="N148" s="5"/>
      <c r="O148" s="14">
        <f t="shared" si="24"/>
        <v>0.75</v>
      </c>
      <c r="P148" s="14">
        <f t="shared" si="25"/>
        <v>-1.65</v>
      </c>
      <c r="Q148" s="14">
        <f t="shared" si="26"/>
        <v>0.682634730538922</v>
      </c>
      <c r="R148" s="14">
        <f t="shared" si="27"/>
        <v>0.8235294117647058</v>
      </c>
      <c r="S148" s="5"/>
      <c r="T148" s="14">
        <f t="shared" si="28"/>
        <v>0.0625</v>
      </c>
      <c r="U148" s="14">
        <f t="shared" si="29"/>
        <v>1.65</v>
      </c>
      <c r="V148" s="14">
        <v>18</v>
      </c>
      <c r="W148" s="14">
        <v>33</v>
      </c>
      <c r="X148" s="4"/>
    </row>
    <row r="149" spans="12:24" ht="17.25">
      <c r="L149" s="19">
        <v>27</v>
      </c>
      <c r="M149" s="14">
        <v>1.8</v>
      </c>
      <c r="N149" s="5"/>
      <c r="O149" s="14">
        <f t="shared" si="24"/>
        <v>0.75</v>
      </c>
      <c r="P149" s="14">
        <f t="shared" si="25"/>
        <v>-1.65</v>
      </c>
      <c r="Q149" s="14">
        <f t="shared" si="26"/>
        <v>0.6826347305389221</v>
      </c>
      <c r="R149" s="14">
        <f t="shared" si="27"/>
        <v>0.8235294117647061</v>
      </c>
      <c r="S149" s="5"/>
      <c r="T149" s="14">
        <f t="shared" si="28"/>
        <v>0.0625</v>
      </c>
      <c r="U149" s="14">
        <f t="shared" si="29"/>
        <v>1.65</v>
      </c>
      <c r="V149" s="14">
        <v>18</v>
      </c>
      <c r="W149" s="14">
        <v>39</v>
      </c>
      <c r="X149" s="4"/>
    </row>
    <row r="150" spans="12:24" ht="17.25">
      <c r="L150" s="19">
        <v>33</v>
      </c>
      <c r="M150" s="14">
        <v>2.2</v>
      </c>
      <c r="N150" s="5"/>
      <c r="O150" s="14">
        <f t="shared" si="24"/>
        <v>0.75</v>
      </c>
      <c r="P150" s="14">
        <f t="shared" si="25"/>
        <v>-1.65</v>
      </c>
      <c r="Q150" s="14">
        <f t="shared" si="26"/>
        <v>0.6826347305389223</v>
      </c>
      <c r="R150" s="14">
        <f t="shared" si="27"/>
        <v>0.8235294117647061</v>
      </c>
      <c r="S150" s="5"/>
      <c r="T150" s="14">
        <f t="shared" si="28"/>
        <v>0.0625</v>
      </c>
      <c r="U150" s="14">
        <f t="shared" si="29"/>
        <v>1.65</v>
      </c>
      <c r="V150" s="14">
        <v>18</v>
      </c>
      <c r="W150" s="14">
        <v>47</v>
      </c>
      <c r="X150" s="4"/>
    </row>
    <row r="151" spans="12:24" ht="17.25">
      <c r="L151" s="19">
        <v>56</v>
      </c>
      <c r="M151" s="14">
        <v>3.3</v>
      </c>
      <c r="N151" s="5"/>
      <c r="O151" s="14">
        <f t="shared" si="24"/>
        <v>0.6677908937605397</v>
      </c>
      <c r="P151" s="14">
        <f t="shared" si="25"/>
        <v>-1.7322091062394602</v>
      </c>
      <c r="Q151" s="14">
        <f t="shared" si="26"/>
        <v>0.6074109953984014</v>
      </c>
      <c r="R151" s="14">
        <f t="shared" si="27"/>
        <v>0.7337862878319952</v>
      </c>
      <c r="S151" s="5"/>
      <c r="T151" s="14">
        <f t="shared" si="28"/>
        <v>0.05564924114671164</v>
      </c>
      <c r="U151" s="14">
        <f t="shared" si="29"/>
        <v>1.7322091062394602</v>
      </c>
      <c r="V151" s="14">
        <v>18</v>
      </c>
      <c r="W151" s="14">
        <v>56</v>
      </c>
      <c r="X151" s="4"/>
    </row>
    <row r="152" spans="12:24" ht="17.25">
      <c r="L152" s="19">
        <v>47</v>
      </c>
      <c r="M152" s="14">
        <v>2.7</v>
      </c>
      <c r="N152" s="5"/>
      <c r="O152" s="14">
        <f t="shared" si="24"/>
        <v>0.6519114688128773</v>
      </c>
      <c r="P152" s="14">
        <f t="shared" si="25"/>
        <v>-1.7480885311871226</v>
      </c>
      <c r="Q152" s="14">
        <f t="shared" si="26"/>
        <v>0.5928922276798614</v>
      </c>
      <c r="R152" s="14">
        <f t="shared" si="27"/>
        <v>0.7164367695061601</v>
      </c>
      <c r="S152" s="5"/>
      <c r="T152" s="14">
        <f t="shared" si="28"/>
        <v>0.05432595573440644</v>
      </c>
      <c r="U152" s="14">
        <f t="shared" si="29"/>
        <v>1.7480885311871226</v>
      </c>
      <c r="V152" s="14">
        <v>18</v>
      </c>
      <c r="W152" s="14">
        <v>68</v>
      </c>
      <c r="X152" s="4"/>
    </row>
    <row r="153" spans="12:24" ht="17.25">
      <c r="L153" s="19">
        <v>68</v>
      </c>
      <c r="M153" s="14">
        <v>3.9</v>
      </c>
      <c r="N153" s="5"/>
      <c r="O153" s="14">
        <f t="shared" si="24"/>
        <v>0.650904033379694</v>
      </c>
      <c r="P153" s="14">
        <f t="shared" si="25"/>
        <v>-1.7490959666203059</v>
      </c>
      <c r="Q153" s="14">
        <f t="shared" si="26"/>
        <v>0.5919712402636308</v>
      </c>
      <c r="R153" s="14">
        <f t="shared" si="27"/>
        <v>0.7153359050877066</v>
      </c>
      <c r="S153" s="5"/>
      <c r="T153" s="14">
        <f t="shared" si="28"/>
        <v>0.054242002781641166</v>
      </c>
      <c r="U153" s="14">
        <f t="shared" si="29"/>
        <v>1.7490959666203059</v>
      </c>
      <c r="V153" s="14">
        <v>18</v>
      </c>
      <c r="W153" s="14">
        <v>82</v>
      </c>
      <c r="X153" s="4"/>
    </row>
    <row r="154" spans="12:24" ht="17.25">
      <c r="L154" s="19">
        <v>82</v>
      </c>
      <c r="M154" s="14">
        <v>4.7</v>
      </c>
      <c r="N154" s="5"/>
      <c r="O154" s="14">
        <f t="shared" si="24"/>
        <v>0.6505190311418685</v>
      </c>
      <c r="P154" s="14">
        <f t="shared" si="25"/>
        <v>-1.7494809688581314</v>
      </c>
      <c r="Q154" s="14">
        <f t="shared" si="26"/>
        <v>0.5916192789709048</v>
      </c>
      <c r="R154" s="14">
        <f t="shared" si="27"/>
        <v>0.7149151928532627</v>
      </c>
      <c r="S154" s="5"/>
      <c r="T154" s="14">
        <f t="shared" si="28"/>
        <v>0.05420991926182238</v>
      </c>
      <c r="U154" s="14">
        <f t="shared" si="29"/>
        <v>1.7494809688581314</v>
      </c>
      <c r="V154" s="14">
        <v>18</v>
      </c>
      <c r="W154" s="14">
        <v>100</v>
      </c>
      <c r="X154" s="4"/>
    </row>
    <row r="155" spans="12:24" ht="17.25">
      <c r="L155" s="19">
        <v>39</v>
      </c>
      <c r="M155" s="14">
        <v>2.2</v>
      </c>
      <c r="N155" s="5"/>
      <c r="O155" s="14">
        <f t="shared" si="24"/>
        <v>0.6407766990291263</v>
      </c>
      <c r="P155" s="14">
        <f t="shared" si="25"/>
        <v>-1.7592233009708735</v>
      </c>
      <c r="Q155" s="14">
        <f t="shared" si="26"/>
        <v>0.58271375464684</v>
      </c>
      <c r="R155" s="14">
        <f t="shared" si="27"/>
        <v>0.7042682926829269</v>
      </c>
      <c r="S155" s="5"/>
      <c r="T155" s="14">
        <f t="shared" si="28"/>
        <v>0.05339805825242719</v>
      </c>
      <c r="U155" s="14">
        <f t="shared" si="29"/>
        <v>1.7592233009708735</v>
      </c>
      <c r="V155" s="14">
        <v>18</v>
      </c>
      <c r="W155" s="14">
        <v>120</v>
      </c>
      <c r="X155" s="4"/>
    </row>
    <row r="156" spans="12:24" ht="17.25">
      <c r="L156" s="19">
        <v>18</v>
      </c>
      <c r="M156" s="14">
        <v>1</v>
      </c>
      <c r="N156" s="5"/>
      <c r="O156" s="14">
        <f t="shared" si="24"/>
        <v>0.631578947368421</v>
      </c>
      <c r="P156" s="14">
        <f t="shared" si="25"/>
        <v>-1.768421052631579</v>
      </c>
      <c r="Q156" s="14">
        <f t="shared" si="26"/>
        <v>0.5743073047858941</v>
      </c>
      <c r="R156" s="14">
        <f t="shared" si="27"/>
        <v>0.694214876033058</v>
      </c>
      <c r="S156" s="5"/>
      <c r="T156" s="14">
        <f t="shared" si="28"/>
        <v>0.05263157894736842</v>
      </c>
      <c r="U156" s="14">
        <f t="shared" si="29"/>
        <v>1.768421052631579</v>
      </c>
      <c r="V156" s="14">
        <v>18</v>
      </c>
      <c r="W156" s="14">
        <v>150</v>
      </c>
      <c r="X156" s="4"/>
    </row>
    <row r="157" spans="12:24" ht="17.25">
      <c r="L157" s="19">
        <v>27</v>
      </c>
      <c r="M157" s="14">
        <v>1.5</v>
      </c>
      <c r="N157" s="5"/>
      <c r="O157" s="14">
        <f t="shared" si="24"/>
        <v>0.631578947368421</v>
      </c>
      <c r="P157" s="14">
        <f t="shared" si="25"/>
        <v>-1.768421052631579</v>
      </c>
      <c r="Q157" s="14">
        <f t="shared" si="26"/>
        <v>0.5743073047858941</v>
      </c>
      <c r="R157" s="14">
        <f t="shared" si="27"/>
        <v>0.694214876033058</v>
      </c>
      <c r="S157" s="5"/>
      <c r="T157" s="14">
        <f t="shared" si="28"/>
        <v>0.05263157894736842</v>
      </c>
      <c r="U157" s="14">
        <f t="shared" si="29"/>
        <v>1.768421052631579</v>
      </c>
      <c r="V157" s="14">
        <v>18</v>
      </c>
      <c r="W157" s="14">
        <v>180</v>
      </c>
      <c r="X157" s="4"/>
    </row>
    <row r="158" spans="12:24" ht="17.25">
      <c r="L158" s="19">
        <v>33</v>
      </c>
      <c r="M158" s="14">
        <v>1.8</v>
      </c>
      <c r="N158" s="5"/>
      <c r="O158" s="14">
        <f t="shared" si="24"/>
        <v>0.6206896551724139</v>
      </c>
      <c r="P158" s="14">
        <f t="shared" si="25"/>
        <v>-1.779310344827586</v>
      </c>
      <c r="Q158" s="14">
        <f t="shared" si="26"/>
        <v>0.5643564356435643</v>
      </c>
      <c r="R158" s="14">
        <f t="shared" si="27"/>
        <v>0.6823104693140796</v>
      </c>
      <c r="S158" s="5"/>
      <c r="T158" s="14">
        <f t="shared" si="28"/>
        <v>0.05172413793103449</v>
      </c>
      <c r="U158" s="14">
        <f t="shared" si="29"/>
        <v>1.779310344827586</v>
      </c>
      <c r="V158" s="14">
        <v>18</v>
      </c>
      <c r="W158" s="14">
        <v>220</v>
      </c>
      <c r="X158" s="4"/>
    </row>
    <row r="159" spans="12:24" ht="17.25">
      <c r="L159" s="19">
        <v>22</v>
      </c>
      <c r="M159" s="14">
        <v>1.2</v>
      </c>
      <c r="N159" s="5"/>
      <c r="O159" s="14">
        <f t="shared" si="24"/>
        <v>0.6206896551724138</v>
      </c>
      <c r="P159" s="14">
        <f t="shared" si="25"/>
        <v>-1.7793103448275862</v>
      </c>
      <c r="Q159" s="14">
        <f t="shared" si="26"/>
        <v>0.5643564356435642</v>
      </c>
      <c r="R159" s="14">
        <f t="shared" si="27"/>
        <v>0.6823104693140793</v>
      </c>
      <c r="S159" s="5"/>
      <c r="T159" s="14">
        <f t="shared" si="28"/>
        <v>0.05172413793103448</v>
      </c>
      <c r="U159" s="14">
        <f t="shared" si="29"/>
        <v>1.7793103448275862</v>
      </c>
      <c r="V159" s="14">
        <v>18</v>
      </c>
      <c r="W159" s="14">
        <v>270</v>
      </c>
      <c r="X159" s="4"/>
    </row>
    <row r="160" spans="12:24" ht="17.25">
      <c r="L160" s="19">
        <v>22</v>
      </c>
      <c r="M160" s="14">
        <v>12</v>
      </c>
      <c r="N160" s="5"/>
      <c r="O160" s="14">
        <f t="shared" si="24"/>
        <v>4.235294117647059</v>
      </c>
      <c r="P160" s="14">
        <f t="shared" si="25"/>
        <v>1.835294117647059</v>
      </c>
      <c r="Q160" s="14">
        <f t="shared" si="26"/>
        <v>3.965217391304347</v>
      </c>
      <c r="R160" s="14">
        <f t="shared" si="27"/>
        <v>4.513432835820896</v>
      </c>
      <c r="S160" s="5"/>
      <c r="T160" s="14">
        <f t="shared" si="28"/>
        <v>0.35294117647058826</v>
      </c>
      <c r="U160" s="14">
        <f t="shared" si="29"/>
        <v>1.835294117647059</v>
      </c>
      <c r="V160" s="14">
        <v>18</v>
      </c>
      <c r="W160" s="14">
        <v>330</v>
      </c>
      <c r="X160" s="4"/>
    </row>
    <row r="161" spans="12:24" ht="17.25">
      <c r="L161" s="19">
        <v>33</v>
      </c>
      <c r="M161" s="14">
        <v>18</v>
      </c>
      <c r="N161" s="5"/>
      <c r="O161" s="14">
        <f t="shared" si="24"/>
        <v>4.235294117647059</v>
      </c>
      <c r="P161" s="14">
        <f t="shared" si="25"/>
        <v>1.835294117647059</v>
      </c>
      <c r="Q161" s="14">
        <f t="shared" si="26"/>
        <v>3.9652173913043476</v>
      </c>
      <c r="R161" s="14">
        <f t="shared" si="27"/>
        <v>4.513432835820896</v>
      </c>
      <c r="S161" s="5"/>
      <c r="T161" s="14">
        <f t="shared" si="28"/>
        <v>0.35294117647058826</v>
      </c>
      <c r="U161" s="14">
        <f t="shared" si="29"/>
        <v>1.835294117647059</v>
      </c>
      <c r="V161" s="14">
        <v>18</v>
      </c>
      <c r="W161" s="14">
        <v>390</v>
      </c>
      <c r="X161" s="4"/>
    </row>
    <row r="162" spans="12:24" ht="17.25">
      <c r="L162" s="19">
        <v>15</v>
      </c>
      <c r="M162" s="14">
        <v>8.2</v>
      </c>
      <c r="N162" s="5"/>
      <c r="O162" s="14">
        <f t="shared" si="24"/>
        <v>4.241379310344827</v>
      </c>
      <c r="P162" s="14">
        <f t="shared" si="25"/>
        <v>1.8413793103448275</v>
      </c>
      <c r="Q162" s="14">
        <f t="shared" si="26"/>
        <v>3.971112999150382</v>
      </c>
      <c r="R162" s="14">
        <f t="shared" si="27"/>
        <v>4.519685039370079</v>
      </c>
      <c r="S162" s="5"/>
      <c r="T162" s="14">
        <f t="shared" si="28"/>
        <v>0.35344827586206895</v>
      </c>
      <c r="U162" s="14">
        <f t="shared" si="29"/>
        <v>1.8413793103448275</v>
      </c>
      <c r="V162" s="14">
        <v>18</v>
      </c>
      <c r="W162" s="14">
        <v>470</v>
      </c>
      <c r="X162" s="4"/>
    </row>
    <row r="163" spans="12:24" ht="17.25">
      <c r="L163" s="19">
        <v>68</v>
      </c>
      <c r="M163" s="14">
        <v>3.3</v>
      </c>
      <c r="N163" s="5"/>
      <c r="O163" s="14">
        <f t="shared" si="24"/>
        <v>0.5553997194950911</v>
      </c>
      <c r="P163" s="14">
        <f t="shared" si="25"/>
        <v>-1.8446002805049089</v>
      </c>
      <c r="Q163" s="14">
        <f t="shared" si="26"/>
        <v>0.5047293217951296</v>
      </c>
      <c r="R163" s="14">
        <f t="shared" si="27"/>
        <v>0.610886652464556</v>
      </c>
      <c r="S163" s="5"/>
      <c r="T163" s="14">
        <f t="shared" si="28"/>
        <v>0.04628330995792426</v>
      </c>
      <c r="U163" s="14">
        <f t="shared" si="29"/>
        <v>1.8446002805049089</v>
      </c>
      <c r="V163" s="14">
        <v>18</v>
      </c>
      <c r="W163" s="14">
        <v>560</v>
      </c>
      <c r="X163" s="4"/>
    </row>
    <row r="164" spans="12:24" ht="17.25">
      <c r="L164" s="19">
        <v>56</v>
      </c>
      <c r="M164" s="14">
        <v>2.7</v>
      </c>
      <c r="N164" s="5"/>
      <c r="O164" s="14">
        <f t="shared" si="24"/>
        <v>0.5519591141396933</v>
      </c>
      <c r="P164" s="14">
        <f t="shared" si="25"/>
        <v>-1.8480408858603066</v>
      </c>
      <c r="Q164" s="14">
        <f t="shared" si="26"/>
        <v>0.5015888535810316</v>
      </c>
      <c r="R164" s="14">
        <f t="shared" si="27"/>
        <v>0.6071205496564649</v>
      </c>
      <c r="S164" s="5"/>
      <c r="T164" s="14">
        <f t="shared" si="28"/>
        <v>0.04599659284497445</v>
      </c>
      <c r="U164" s="14">
        <f t="shared" si="29"/>
        <v>1.8480408858603066</v>
      </c>
      <c r="V164" s="14">
        <v>18</v>
      </c>
      <c r="W164" s="14">
        <v>680</v>
      </c>
      <c r="X164" s="4"/>
    </row>
    <row r="165" spans="12:24" ht="17.25">
      <c r="L165" s="19">
        <v>82</v>
      </c>
      <c r="M165" s="14">
        <v>3.9</v>
      </c>
      <c r="N165" s="5"/>
      <c r="O165" s="14">
        <f t="shared" si="24"/>
        <v>0.5448195576251456</v>
      </c>
      <c r="P165" s="14">
        <f t="shared" si="25"/>
        <v>-1.8551804423748544</v>
      </c>
      <c r="Q165" s="14">
        <f t="shared" si="26"/>
        <v>0.49507265742441947</v>
      </c>
      <c r="R165" s="14">
        <f t="shared" si="27"/>
        <v>0.5993048356607111</v>
      </c>
      <c r="S165" s="5"/>
      <c r="T165" s="14">
        <f t="shared" si="28"/>
        <v>0.04540162980209546</v>
      </c>
      <c r="U165" s="14">
        <f t="shared" si="29"/>
        <v>1.8551804423748544</v>
      </c>
      <c r="V165" s="14">
        <v>18</v>
      </c>
      <c r="W165" s="14">
        <v>820</v>
      </c>
      <c r="X165" s="4"/>
    </row>
    <row r="166" spans="12:24" ht="17.25">
      <c r="L166" s="19">
        <v>47</v>
      </c>
      <c r="M166" s="14">
        <v>2.2</v>
      </c>
      <c r="N166" s="5"/>
      <c r="O166" s="14">
        <f t="shared" si="24"/>
        <v>0.5365853658536586</v>
      </c>
      <c r="P166" s="14">
        <f t="shared" si="25"/>
        <v>-1.8634146341463413</v>
      </c>
      <c r="Q166" s="14">
        <f t="shared" si="26"/>
        <v>0.4875583203732504</v>
      </c>
      <c r="R166" s="14">
        <f t="shared" si="27"/>
        <v>0.5902896081771721</v>
      </c>
      <c r="S166" s="5"/>
      <c r="T166" s="14">
        <f t="shared" si="28"/>
        <v>0.044715447154471545</v>
      </c>
      <c r="U166" s="14">
        <f t="shared" si="29"/>
        <v>1.8634146341463413</v>
      </c>
      <c r="V166" s="14">
        <v>22</v>
      </c>
      <c r="W166" s="14">
        <v>1</v>
      </c>
      <c r="X166" s="4"/>
    </row>
    <row r="167" spans="12:24" ht="17.25">
      <c r="L167" s="19">
        <v>39</v>
      </c>
      <c r="M167" s="14">
        <v>1.8</v>
      </c>
      <c r="N167" s="5"/>
      <c r="O167" s="14">
        <f t="shared" si="24"/>
        <v>0.5294117647058824</v>
      </c>
      <c r="P167" s="14">
        <f t="shared" si="25"/>
        <v>-1.8705882352941177</v>
      </c>
      <c r="Q167" s="14">
        <f t="shared" si="26"/>
        <v>0.48101265822784806</v>
      </c>
      <c r="R167" s="14">
        <f t="shared" si="27"/>
        <v>0.5824345146379046</v>
      </c>
      <c r="S167" s="5"/>
      <c r="T167" s="14">
        <f t="shared" si="28"/>
        <v>0.04411764705882353</v>
      </c>
      <c r="U167" s="14">
        <f t="shared" si="29"/>
        <v>1.8705882352941177</v>
      </c>
      <c r="V167" s="14">
        <v>22</v>
      </c>
      <c r="W167" s="14">
        <v>1.2</v>
      </c>
      <c r="X167" s="4"/>
    </row>
    <row r="168" spans="12:24" ht="17.25">
      <c r="L168" s="19">
        <v>22</v>
      </c>
      <c r="M168" s="14">
        <v>1</v>
      </c>
      <c r="N168" s="5"/>
      <c r="O168" s="14">
        <f t="shared" si="24"/>
        <v>0.5217391304347826</v>
      </c>
      <c r="P168" s="14">
        <f t="shared" si="25"/>
        <v>-1.8782608695652172</v>
      </c>
      <c r="Q168" s="14">
        <f t="shared" si="26"/>
        <v>0.47401247401247393</v>
      </c>
      <c r="R168" s="14">
        <f t="shared" si="27"/>
        <v>0.5740318906605923</v>
      </c>
      <c r="S168" s="5"/>
      <c r="T168" s="14">
        <f t="shared" si="28"/>
        <v>0.043478260869565216</v>
      </c>
      <c r="U168" s="14">
        <f t="shared" si="29"/>
        <v>1.8782608695652172</v>
      </c>
      <c r="V168" s="14">
        <v>22</v>
      </c>
      <c r="W168" s="14">
        <v>1.5</v>
      </c>
      <c r="X168" s="4"/>
    </row>
    <row r="169" spans="12:24" ht="17.25">
      <c r="L169" s="19">
        <v>33</v>
      </c>
      <c r="M169" s="14">
        <v>1.5</v>
      </c>
      <c r="N169" s="5"/>
      <c r="O169" s="14">
        <f t="shared" si="24"/>
        <v>0.5217391304347826</v>
      </c>
      <c r="P169" s="14">
        <f t="shared" si="25"/>
        <v>-1.8782608695652172</v>
      </c>
      <c r="Q169" s="14">
        <f t="shared" si="26"/>
        <v>0.474012474012474</v>
      </c>
      <c r="R169" s="14">
        <f t="shared" si="27"/>
        <v>0.5740318906605923</v>
      </c>
      <c r="S169" s="5"/>
      <c r="T169" s="14">
        <f t="shared" si="28"/>
        <v>0.043478260869565216</v>
      </c>
      <c r="U169" s="14">
        <f t="shared" si="29"/>
        <v>1.8782608695652172</v>
      </c>
      <c r="V169" s="14">
        <v>22</v>
      </c>
      <c r="W169" s="14">
        <v>1.8</v>
      </c>
      <c r="X169" s="4"/>
    </row>
    <row r="170" spans="12:24" ht="17.25">
      <c r="L170" s="19">
        <v>18</v>
      </c>
      <c r="M170" s="14">
        <v>10</v>
      </c>
      <c r="N170" s="5"/>
      <c r="O170" s="14">
        <f t="shared" si="24"/>
        <v>4.285714285714286</v>
      </c>
      <c r="P170" s="14">
        <f t="shared" si="25"/>
        <v>1.8857142857142857</v>
      </c>
      <c r="Q170" s="14">
        <f t="shared" si="26"/>
        <v>4.014084507042253</v>
      </c>
      <c r="R170" s="14">
        <f t="shared" si="27"/>
        <v>4.565217391304349</v>
      </c>
      <c r="S170" s="5"/>
      <c r="T170" s="14">
        <f t="shared" si="28"/>
        <v>0.35714285714285715</v>
      </c>
      <c r="U170" s="14">
        <f t="shared" si="29"/>
        <v>1.8857142857142857</v>
      </c>
      <c r="V170" s="14">
        <v>22</v>
      </c>
      <c r="W170" s="14">
        <v>2.2</v>
      </c>
      <c r="X170" s="4"/>
    </row>
    <row r="171" spans="12:24" ht="17.25">
      <c r="L171" s="19">
        <v>27</v>
      </c>
      <c r="M171" s="14">
        <v>15</v>
      </c>
      <c r="N171" s="5"/>
      <c r="O171" s="14">
        <f t="shared" si="24"/>
        <v>4.285714285714286</v>
      </c>
      <c r="P171" s="14">
        <f t="shared" si="25"/>
        <v>1.8857142857142857</v>
      </c>
      <c r="Q171" s="14">
        <f t="shared" si="26"/>
        <v>4.014084507042253</v>
      </c>
      <c r="R171" s="14">
        <f t="shared" si="27"/>
        <v>4.565217391304348</v>
      </c>
      <c r="S171" s="5"/>
      <c r="T171" s="14">
        <f t="shared" si="28"/>
        <v>0.35714285714285715</v>
      </c>
      <c r="U171" s="14">
        <f t="shared" si="29"/>
        <v>1.8857142857142857</v>
      </c>
      <c r="V171" s="14">
        <v>22</v>
      </c>
      <c r="W171" s="14">
        <v>2.7</v>
      </c>
      <c r="X171" s="4"/>
    </row>
    <row r="172" spans="12:24" ht="17.25">
      <c r="L172" s="19">
        <v>27</v>
      </c>
      <c r="M172" s="14">
        <v>1.2</v>
      </c>
      <c r="N172" s="5"/>
      <c r="O172" s="14">
        <f t="shared" si="24"/>
        <v>0.5106382978723404</v>
      </c>
      <c r="P172" s="14">
        <f t="shared" si="25"/>
        <v>-1.8893617021276596</v>
      </c>
      <c r="Q172" s="14">
        <f t="shared" si="26"/>
        <v>0.4638860630722278</v>
      </c>
      <c r="R172" s="14">
        <f t="shared" si="27"/>
        <v>0.5618729096989966</v>
      </c>
      <c r="S172" s="5"/>
      <c r="T172" s="14">
        <f t="shared" si="28"/>
        <v>0.0425531914893617</v>
      </c>
      <c r="U172" s="14">
        <f t="shared" si="29"/>
        <v>1.8893617021276596</v>
      </c>
      <c r="V172" s="14">
        <v>22</v>
      </c>
      <c r="W172" s="14">
        <v>3.3</v>
      </c>
      <c r="X172" s="4"/>
    </row>
    <row r="173" spans="12:24" ht="17.25">
      <c r="L173" s="19">
        <v>10</v>
      </c>
      <c r="M173" s="14">
        <v>5.6</v>
      </c>
      <c r="N173" s="5"/>
      <c r="O173" s="14">
        <f t="shared" si="24"/>
        <v>4.3076923076923075</v>
      </c>
      <c r="P173" s="14">
        <f t="shared" si="25"/>
        <v>1.9076923076923076</v>
      </c>
      <c r="Q173" s="14">
        <f t="shared" si="26"/>
        <v>4.035398230088495</v>
      </c>
      <c r="R173" s="14">
        <f t="shared" si="27"/>
        <v>4.587776332899869</v>
      </c>
      <c r="S173" s="5"/>
      <c r="T173" s="14">
        <f t="shared" si="28"/>
        <v>0.358974358974359</v>
      </c>
      <c r="U173" s="14">
        <f t="shared" si="29"/>
        <v>1.9076923076923076</v>
      </c>
      <c r="V173" s="14">
        <v>22</v>
      </c>
      <c r="W173" s="14">
        <v>3.9</v>
      </c>
      <c r="X173" s="4"/>
    </row>
    <row r="174" spans="12:24" ht="17.25">
      <c r="L174" s="19">
        <v>39</v>
      </c>
      <c r="M174" s="14">
        <v>22</v>
      </c>
      <c r="N174" s="5"/>
      <c r="O174" s="14">
        <f t="shared" si="24"/>
        <v>4.327868852459017</v>
      </c>
      <c r="P174" s="14">
        <f t="shared" si="25"/>
        <v>1.9278688524590168</v>
      </c>
      <c r="Q174" s="14">
        <f t="shared" si="26"/>
        <v>4.054971705739693</v>
      </c>
      <c r="R174" s="14">
        <f t="shared" si="27"/>
        <v>4.6084788029925186</v>
      </c>
      <c r="S174" s="5"/>
      <c r="T174" s="14">
        <f t="shared" si="28"/>
        <v>0.36065573770491804</v>
      </c>
      <c r="U174" s="14">
        <f t="shared" si="29"/>
        <v>1.9278688524590168</v>
      </c>
      <c r="V174" s="14">
        <v>22</v>
      </c>
      <c r="W174" s="14">
        <v>4.7</v>
      </c>
      <c r="X174" s="4"/>
    </row>
    <row r="175" spans="12:24" ht="17.25">
      <c r="L175" s="19">
        <v>82</v>
      </c>
      <c r="M175" s="14">
        <v>3.3</v>
      </c>
      <c r="N175" s="5"/>
      <c r="O175" s="14">
        <f aca="true" t="shared" si="30" ref="O175:O206">$Q$9*T175</f>
        <v>0.46424384525205153</v>
      </c>
      <c r="P175" s="14">
        <f aca="true" t="shared" si="31" ref="P175:P206">O175-$Q$10</f>
        <v>-1.9357561547479483</v>
      </c>
      <c r="Q175" s="14">
        <f aca="true" t="shared" si="32" ref="Q175:Q206">$Q$9*M175*(1-$Q$11/100)/((L175*(1+$Q$11/100))+(M175*(1-$Q$11/100)))</f>
        <v>0.42158345940494185</v>
      </c>
      <c r="R175" s="14">
        <f aca="true" t="shared" si="33" ref="R175:R206">$Q$9*M175*(1+$Q$11/100)/((L175*(1-$Q$11/100))+(M175*(1+$Q$11/100)))</f>
        <v>0.5110305413875745</v>
      </c>
      <c r="S175" s="5"/>
      <c r="T175" s="14">
        <f aca="true" t="shared" si="34" ref="T175:T206">M175/(L175+M175)</f>
        <v>0.03868698710433763</v>
      </c>
      <c r="U175" s="14">
        <f aca="true" t="shared" si="35" ref="U175:U206">ABS(P175)</f>
        <v>1.9357561547479483</v>
      </c>
      <c r="V175" s="14">
        <v>22</v>
      </c>
      <c r="W175" s="14">
        <v>5.6</v>
      </c>
      <c r="X175" s="4"/>
    </row>
    <row r="176" spans="12:24" ht="17.25">
      <c r="L176" s="19">
        <v>12</v>
      </c>
      <c r="M176" s="14">
        <v>6.8</v>
      </c>
      <c r="N176" s="5"/>
      <c r="O176" s="14">
        <f t="shared" si="30"/>
        <v>4.340425531914893</v>
      </c>
      <c r="P176" s="14">
        <f t="shared" si="31"/>
        <v>1.9404255319148933</v>
      </c>
      <c r="Q176" s="14">
        <f t="shared" si="32"/>
        <v>4.067156348373556</v>
      </c>
      <c r="R176" s="14">
        <f t="shared" si="33"/>
        <v>4.621359223300971</v>
      </c>
      <c r="S176" s="5"/>
      <c r="T176" s="14">
        <f t="shared" si="34"/>
        <v>0.36170212765957444</v>
      </c>
      <c r="U176" s="14">
        <f t="shared" si="35"/>
        <v>1.9404255319148933</v>
      </c>
      <c r="V176" s="14">
        <v>22</v>
      </c>
      <c r="W176" s="14">
        <v>6.8</v>
      </c>
      <c r="X176" s="4"/>
    </row>
    <row r="177" spans="12:24" ht="17.25">
      <c r="L177" s="19">
        <v>68</v>
      </c>
      <c r="M177" s="14">
        <v>2.7</v>
      </c>
      <c r="N177" s="5"/>
      <c r="O177" s="14">
        <f t="shared" si="30"/>
        <v>0.4582743988684583</v>
      </c>
      <c r="P177" s="14">
        <f t="shared" si="31"/>
        <v>-1.9417256011315416</v>
      </c>
      <c r="Q177" s="14">
        <f t="shared" si="32"/>
        <v>0.41614277022916246</v>
      </c>
      <c r="R177" s="14">
        <f t="shared" si="33"/>
        <v>0.5044858011418405</v>
      </c>
      <c r="S177" s="5"/>
      <c r="T177" s="14">
        <f t="shared" si="34"/>
        <v>0.03818953323903819</v>
      </c>
      <c r="U177" s="14">
        <f t="shared" si="35"/>
        <v>1.9417256011315416</v>
      </c>
      <c r="V177" s="14">
        <v>22</v>
      </c>
      <c r="W177" s="14">
        <v>8.2</v>
      </c>
      <c r="X177" s="4"/>
    </row>
    <row r="178" spans="12:24" ht="17.25">
      <c r="L178" s="19">
        <v>56</v>
      </c>
      <c r="M178" s="14">
        <v>2.2</v>
      </c>
      <c r="N178" s="5"/>
      <c r="O178" s="14">
        <f t="shared" si="30"/>
        <v>0.45360824742268047</v>
      </c>
      <c r="P178" s="14">
        <f t="shared" si="31"/>
        <v>-1.9463917525773193</v>
      </c>
      <c r="Q178" s="14">
        <f t="shared" si="32"/>
        <v>0.41189029397273774</v>
      </c>
      <c r="R178" s="14">
        <f t="shared" si="33"/>
        <v>0.4993694829760404</v>
      </c>
      <c r="S178" s="5"/>
      <c r="T178" s="14">
        <f t="shared" si="34"/>
        <v>0.03780068728522337</v>
      </c>
      <c r="U178" s="14">
        <f t="shared" si="35"/>
        <v>1.9463917525773193</v>
      </c>
      <c r="V178" s="14">
        <v>22</v>
      </c>
      <c r="W178" s="14">
        <v>10</v>
      </c>
      <c r="X178" s="4"/>
    </row>
    <row r="179" spans="12:24" ht="17.25">
      <c r="L179" s="19">
        <v>39</v>
      </c>
      <c r="M179" s="14">
        <v>1.5</v>
      </c>
      <c r="N179" s="5"/>
      <c r="O179" s="14">
        <f t="shared" si="30"/>
        <v>0.4444444444444444</v>
      </c>
      <c r="P179" s="14">
        <f t="shared" si="31"/>
        <v>-1.9555555555555555</v>
      </c>
      <c r="Q179" s="14">
        <f t="shared" si="32"/>
        <v>0.4035398230088495</v>
      </c>
      <c r="R179" s="14">
        <f t="shared" si="33"/>
        <v>0.48932038834951463</v>
      </c>
      <c r="S179" s="5"/>
      <c r="T179" s="14">
        <f t="shared" si="34"/>
        <v>0.037037037037037035</v>
      </c>
      <c r="U179" s="14">
        <f t="shared" si="35"/>
        <v>1.9555555555555555</v>
      </c>
      <c r="V179" s="14">
        <v>22</v>
      </c>
      <c r="W179" s="14">
        <v>12</v>
      </c>
      <c r="X179" s="4"/>
    </row>
    <row r="180" spans="12:24" ht="17.25">
      <c r="L180" s="19">
        <v>47</v>
      </c>
      <c r="M180" s="14">
        <v>1.8</v>
      </c>
      <c r="N180" s="5"/>
      <c r="O180" s="14">
        <f t="shared" si="30"/>
        <v>0.4426229508196722</v>
      </c>
      <c r="P180" s="14">
        <f t="shared" si="31"/>
        <v>-1.9573770491803277</v>
      </c>
      <c r="Q180" s="14">
        <f t="shared" si="32"/>
        <v>0.4018801410105758</v>
      </c>
      <c r="R180" s="14">
        <f t="shared" si="33"/>
        <v>0.48732273313278907</v>
      </c>
      <c r="S180" s="5"/>
      <c r="T180" s="14">
        <f t="shared" si="34"/>
        <v>0.03688524590163935</v>
      </c>
      <c r="U180" s="14">
        <f t="shared" si="35"/>
        <v>1.9573770491803277</v>
      </c>
      <c r="V180" s="14">
        <v>22</v>
      </c>
      <c r="W180" s="14">
        <v>15</v>
      </c>
      <c r="X180" s="4"/>
    </row>
    <row r="181" spans="12:24" ht="17.25">
      <c r="L181" s="19">
        <v>27</v>
      </c>
      <c r="M181" s="14">
        <v>1</v>
      </c>
      <c r="N181" s="5"/>
      <c r="O181" s="14">
        <f t="shared" si="30"/>
        <v>0.42857142857142855</v>
      </c>
      <c r="P181" s="14">
        <f t="shared" si="31"/>
        <v>-1.9714285714285713</v>
      </c>
      <c r="Q181" s="14">
        <f t="shared" si="32"/>
        <v>0.3890784982935153</v>
      </c>
      <c r="R181" s="14">
        <f t="shared" si="33"/>
        <v>0.4719101123595506</v>
      </c>
      <c r="S181" s="5"/>
      <c r="T181" s="14">
        <f t="shared" si="34"/>
        <v>0.03571428571428571</v>
      </c>
      <c r="U181" s="14">
        <f t="shared" si="35"/>
        <v>1.9714285714285713</v>
      </c>
      <c r="V181" s="14">
        <v>22</v>
      </c>
      <c r="W181" s="14">
        <v>18</v>
      </c>
      <c r="X181" s="4"/>
    </row>
    <row r="182" spans="12:24" ht="17.25">
      <c r="L182" s="19">
        <v>82</v>
      </c>
      <c r="M182" s="14">
        <v>47</v>
      </c>
      <c r="N182" s="5"/>
      <c r="O182" s="14">
        <f t="shared" si="30"/>
        <v>4.372093023255814</v>
      </c>
      <c r="P182" s="14">
        <f t="shared" si="31"/>
        <v>1.9720930232558138</v>
      </c>
      <c r="Q182" s="14">
        <f t="shared" si="32"/>
        <v>4.097896749521988</v>
      </c>
      <c r="R182" s="14">
        <f t="shared" si="33"/>
        <v>4.653831041257368</v>
      </c>
      <c r="S182" s="5"/>
      <c r="T182" s="14">
        <f t="shared" si="34"/>
        <v>0.3643410852713178</v>
      </c>
      <c r="U182" s="14">
        <f t="shared" si="35"/>
        <v>1.9720930232558138</v>
      </c>
      <c r="V182" s="14">
        <v>22</v>
      </c>
      <c r="W182" s="14">
        <v>22</v>
      </c>
      <c r="X182" s="4"/>
    </row>
    <row r="183" spans="12:24" ht="17.25">
      <c r="L183" s="19">
        <v>68</v>
      </c>
      <c r="M183" s="14">
        <v>39</v>
      </c>
      <c r="N183" s="5"/>
      <c r="O183" s="14">
        <f t="shared" si="30"/>
        <v>4.373831775700935</v>
      </c>
      <c r="P183" s="14">
        <f t="shared" si="31"/>
        <v>1.9738317757009347</v>
      </c>
      <c r="Q183" s="14">
        <f t="shared" si="32"/>
        <v>4.0995850622406635</v>
      </c>
      <c r="R183" s="14">
        <f t="shared" si="33"/>
        <v>4.65561345333965</v>
      </c>
      <c r="S183" s="5"/>
      <c r="T183" s="14">
        <f t="shared" si="34"/>
        <v>0.3644859813084112</v>
      </c>
      <c r="U183" s="14">
        <f t="shared" si="35"/>
        <v>1.9738317757009347</v>
      </c>
      <c r="V183" s="14">
        <v>22</v>
      </c>
      <c r="W183" s="14">
        <v>27</v>
      </c>
      <c r="X183" s="4"/>
    </row>
    <row r="184" spans="12:24" ht="17.25">
      <c r="L184" s="19">
        <v>47</v>
      </c>
      <c r="M184" s="14">
        <v>27</v>
      </c>
      <c r="N184" s="5"/>
      <c r="O184" s="14">
        <f t="shared" si="30"/>
        <v>4.378378378378378</v>
      </c>
      <c r="P184" s="14">
        <f t="shared" si="31"/>
        <v>1.9783783783783782</v>
      </c>
      <c r="Q184" s="14">
        <f t="shared" si="32"/>
        <v>4.104</v>
      </c>
      <c r="R184" s="14">
        <f t="shared" si="33"/>
        <v>4.66027397260274</v>
      </c>
      <c r="S184" s="5"/>
      <c r="T184" s="14">
        <f t="shared" si="34"/>
        <v>0.36486486486486486</v>
      </c>
      <c r="U184" s="14">
        <f t="shared" si="35"/>
        <v>1.9783783783783782</v>
      </c>
      <c r="V184" s="14">
        <v>22</v>
      </c>
      <c r="W184" s="14">
        <v>33</v>
      </c>
      <c r="X184" s="4"/>
    </row>
    <row r="185" spans="12:24" ht="17.25">
      <c r="L185" s="19">
        <v>33</v>
      </c>
      <c r="M185" s="14">
        <v>1.2</v>
      </c>
      <c r="N185" s="5"/>
      <c r="O185" s="14">
        <f t="shared" si="30"/>
        <v>0.42105263157894735</v>
      </c>
      <c r="P185" s="14">
        <f t="shared" si="31"/>
        <v>-1.9789473684210526</v>
      </c>
      <c r="Q185" s="14">
        <f t="shared" si="32"/>
        <v>0.3822296730930427</v>
      </c>
      <c r="R185" s="14">
        <f t="shared" si="33"/>
        <v>0.46366145354185834</v>
      </c>
      <c r="S185" s="5"/>
      <c r="T185" s="14">
        <f t="shared" si="34"/>
        <v>0.03508771929824561</v>
      </c>
      <c r="U185" s="14">
        <f t="shared" si="35"/>
        <v>1.9789473684210526</v>
      </c>
      <c r="V185" s="14">
        <v>22</v>
      </c>
      <c r="W185" s="14">
        <v>39</v>
      </c>
      <c r="X185" s="4"/>
    </row>
    <row r="186" spans="12:24" ht="17.25">
      <c r="L186" s="19">
        <v>82</v>
      </c>
      <c r="M186" s="14">
        <v>2.7</v>
      </c>
      <c r="N186" s="5"/>
      <c r="O186" s="14">
        <f t="shared" si="30"/>
        <v>0.3825265643447462</v>
      </c>
      <c r="P186" s="14">
        <f t="shared" si="31"/>
        <v>-2.017473435655254</v>
      </c>
      <c r="Q186" s="14">
        <f t="shared" si="32"/>
        <v>0.34714938250719</v>
      </c>
      <c r="R186" s="14">
        <f t="shared" si="33"/>
        <v>0.42137858425713776</v>
      </c>
      <c r="S186" s="5"/>
      <c r="T186" s="14">
        <f t="shared" si="34"/>
        <v>0.031877213695395513</v>
      </c>
      <c r="U186" s="14">
        <f t="shared" si="35"/>
        <v>2.017473435655254</v>
      </c>
      <c r="V186" s="14">
        <v>22</v>
      </c>
      <c r="W186" s="14">
        <v>47</v>
      </c>
      <c r="X186" s="4"/>
    </row>
    <row r="187" spans="12:24" ht="17.25">
      <c r="L187" s="19">
        <v>68</v>
      </c>
      <c r="M187" s="14">
        <v>2.2</v>
      </c>
      <c r="N187" s="5"/>
      <c r="O187" s="14">
        <f t="shared" si="30"/>
        <v>0.37606837606837606</v>
      </c>
      <c r="P187" s="14">
        <f t="shared" si="31"/>
        <v>-2.023931623931624</v>
      </c>
      <c r="Q187" s="14">
        <f t="shared" si="32"/>
        <v>0.34127092121377056</v>
      </c>
      <c r="R187" s="14">
        <f t="shared" si="33"/>
        <v>0.414287849349873</v>
      </c>
      <c r="S187" s="5"/>
      <c r="T187" s="14">
        <f t="shared" si="34"/>
        <v>0.03133903133903134</v>
      </c>
      <c r="U187" s="14">
        <f t="shared" si="35"/>
        <v>2.023931623931624</v>
      </c>
      <c r="V187" s="14">
        <v>22</v>
      </c>
      <c r="W187" s="14">
        <v>56</v>
      </c>
      <c r="X187" s="4"/>
    </row>
    <row r="188" spans="12:24" ht="17.25">
      <c r="L188" s="19">
        <v>56</v>
      </c>
      <c r="M188" s="14">
        <v>1.8</v>
      </c>
      <c r="N188" s="5"/>
      <c r="O188" s="14">
        <f t="shared" si="30"/>
        <v>0.3737024221453287</v>
      </c>
      <c r="P188" s="14">
        <f t="shared" si="31"/>
        <v>-2.0262975778546712</v>
      </c>
      <c r="Q188" s="14">
        <f t="shared" si="32"/>
        <v>0.3391175012394645</v>
      </c>
      <c r="R188" s="14">
        <f t="shared" si="33"/>
        <v>0.4116899618805592</v>
      </c>
      <c r="S188" s="5"/>
      <c r="T188" s="14">
        <f t="shared" si="34"/>
        <v>0.03114186851211073</v>
      </c>
      <c r="U188" s="14">
        <f t="shared" si="35"/>
        <v>2.0262975778546712</v>
      </c>
      <c r="V188" s="14">
        <v>22</v>
      </c>
      <c r="W188" s="14">
        <v>68</v>
      </c>
      <c r="X188" s="4"/>
    </row>
    <row r="189" spans="12:24" ht="17.25">
      <c r="L189" s="19">
        <v>47</v>
      </c>
      <c r="M189" s="14">
        <v>1.5</v>
      </c>
      <c r="N189" s="5"/>
      <c r="O189" s="14">
        <f t="shared" si="30"/>
        <v>0.3711340206185567</v>
      </c>
      <c r="P189" s="14">
        <f t="shared" si="31"/>
        <v>-2.028865979381443</v>
      </c>
      <c r="Q189" s="14">
        <f t="shared" si="32"/>
        <v>0.3367799113737075</v>
      </c>
      <c r="R189" s="14">
        <f t="shared" si="33"/>
        <v>0.40886965927528396</v>
      </c>
      <c r="S189" s="5"/>
      <c r="T189" s="14">
        <f t="shared" si="34"/>
        <v>0.030927835051546393</v>
      </c>
      <c r="U189" s="14">
        <f t="shared" si="35"/>
        <v>2.028865979381443</v>
      </c>
      <c r="V189" s="14">
        <v>22</v>
      </c>
      <c r="W189" s="14">
        <v>82</v>
      </c>
      <c r="X189" s="4"/>
    </row>
    <row r="190" spans="12:24" ht="17.25">
      <c r="L190" s="19">
        <v>39</v>
      </c>
      <c r="M190" s="14">
        <v>1.2</v>
      </c>
      <c r="N190" s="5"/>
      <c r="O190" s="14">
        <f t="shared" si="30"/>
        <v>0.3582089552238805</v>
      </c>
      <c r="P190" s="14">
        <f t="shared" si="31"/>
        <v>-2.0417910447761196</v>
      </c>
      <c r="Q190" s="14">
        <f t="shared" si="32"/>
        <v>0.3250178189593727</v>
      </c>
      <c r="R190" s="14">
        <f t="shared" si="33"/>
        <v>0.3946750195771339</v>
      </c>
      <c r="S190" s="5"/>
      <c r="T190" s="14">
        <f t="shared" si="34"/>
        <v>0.029850746268656712</v>
      </c>
      <c r="U190" s="14">
        <f t="shared" si="35"/>
        <v>2.0417910447761196</v>
      </c>
      <c r="V190" s="14">
        <v>22</v>
      </c>
      <c r="W190" s="14">
        <v>100</v>
      </c>
      <c r="X190" s="4"/>
    </row>
    <row r="191" spans="12:24" ht="17.25">
      <c r="L191" s="19">
        <v>33</v>
      </c>
      <c r="M191" s="14">
        <v>1</v>
      </c>
      <c r="N191" s="5"/>
      <c r="O191" s="14">
        <f t="shared" si="30"/>
        <v>0.3529411764705882</v>
      </c>
      <c r="P191" s="14">
        <f t="shared" si="31"/>
        <v>-2.0470588235294116</v>
      </c>
      <c r="Q191" s="14">
        <f t="shared" si="32"/>
        <v>0.32022471910112354</v>
      </c>
      <c r="R191" s="14">
        <f t="shared" si="33"/>
        <v>0.38888888888888895</v>
      </c>
      <c r="S191" s="5"/>
      <c r="T191" s="14">
        <f t="shared" si="34"/>
        <v>0.029411764705882353</v>
      </c>
      <c r="U191" s="14">
        <f t="shared" si="35"/>
        <v>2.0470588235294116</v>
      </c>
      <c r="V191" s="14">
        <v>22</v>
      </c>
      <c r="W191" s="14">
        <v>120</v>
      </c>
      <c r="X191" s="4"/>
    </row>
    <row r="192" spans="12:24" ht="17.25">
      <c r="L192" s="19">
        <v>56</v>
      </c>
      <c r="M192" s="14">
        <v>33</v>
      </c>
      <c r="N192" s="5"/>
      <c r="O192" s="14">
        <f t="shared" si="30"/>
        <v>4.449438202247191</v>
      </c>
      <c r="P192" s="14">
        <f t="shared" si="31"/>
        <v>2.0494382022471913</v>
      </c>
      <c r="Q192" s="14">
        <f t="shared" si="32"/>
        <v>4.173044925124792</v>
      </c>
      <c r="R192" s="14">
        <f t="shared" si="33"/>
        <v>4.733067729083666</v>
      </c>
      <c r="S192" s="5"/>
      <c r="T192" s="14">
        <f t="shared" si="34"/>
        <v>0.3707865168539326</v>
      </c>
      <c r="U192" s="14">
        <f t="shared" si="35"/>
        <v>2.0494382022471913</v>
      </c>
      <c r="V192" s="14">
        <v>22</v>
      </c>
      <c r="W192" s="14">
        <v>150</v>
      </c>
      <c r="X192" s="4"/>
    </row>
    <row r="193" spans="12:24" ht="17.25">
      <c r="L193" s="19">
        <v>82</v>
      </c>
      <c r="M193" s="14">
        <v>2.2</v>
      </c>
      <c r="N193" s="5"/>
      <c r="O193" s="14">
        <f t="shared" si="30"/>
        <v>0.31353919239904987</v>
      </c>
      <c r="P193" s="14">
        <f t="shared" si="31"/>
        <v>-2.08646080760095</v>
      </c>
      <c r="Q193" s="14">
        <f t="shared" si="32"/>
        <v>0.2843859848055335</v>
      </c>
      <c r="R193" s="14">
        <f t="shared" si="33"/>
        <v>0.34559281885051746</v>
      </c>
      <c r="S193" s="5"/>
      <c r="T193" s="14">
        <f t="shared" si="34"/>
        <v>0.026128266033254157</v>
      </c>
      <c r="U193" s="14">
        <f t="shared" si="35"/>
        <v>2.08646080760095</v>
      </c>
      <c r="V193" s="14">
        <v>22</v>
      </c>
      <c r="W193" s="14">
        <v>180</v>
      </c>
      <c r="X193" s="4"/>
    </row>
    <row r="194" spans="12:24" ht="17.25">
      <c r="L194" s="19">
        <v>56</v>
      </c>
      <c r="M194" s="14">
        <v>1.5</v>
      </c>
      <c r="N194" s="5"/>
      <c r="O194" s="14">
        <f t="shared" si="30"/>
        <v>0.31304347826086953</v>
      </c>
      <c r="P194" s="14">
        <f t="shared" si="31"/>
        <v>-2.0869565217391304</v>
      </c>
      <c r="Q194" s="14">
        <f t="shared" si="32"/>
        <v>0.2839352428393524</v>
      </c>
      <c r="R194" s="14">
        <f t="shared" si="33"/>
        <v>0.34504792332268375</v>
      </c>
      <c r="S194" s="5"/>
      <c r="T194" s="14">
        <f t="shared" si="34"/>
        <v>0.02608695652173913</v>
      </c>
      <c r="U194" s="14">
        <f t="shared" si="35"/>
        <v>2.0869565217391304</v>
      </c>
      <c r="V194" s="14">
        <v>22</v>
      </c>
      <c r="W194" s="14">
        <v>220</v>
      </c>
      <c r="X194" s="4"/>
    </row>
    <row r="195" spans="12:24" ht="17.25">
      <c r="L195" s="19">
        <v>68</v>
      </c>
      <c r="M195" s="14">
        <v>1.8</v>
      </c>
      <c r="N195" s="5"/>
      <c r="O195" s="14">
        <f t="shared" si="30"/>
        <v>0.30945558739255014</v>
      </c>
      <c r="P195" s="14">
        <f t="shared" si="31"/>
        <v>-2.09054441260745</v>
      </c>
      <c r="Q195" s="14">
        <f t="shared" si="32"/>
        <v>0.28067295855560115</v>
      </c>
      <c r="R195" s="14">
        <f t="shared" si="33"/>
        <v>0.3411039254023162</v>
      </c>
      <c r="S195" s="5"/>
      <c r="T195" s="14">
        <f t="shared" si="34"/>
        <v>0.025787965616045846</v>
      </c>
      <c r="U195" s="14">
        <f t="shared" si="35"/>
        <v>2.09054441260745</v>
      </c>
      <c r="V195" s="14">
        <v>22</v>
      </c>
      <c r="W195" s="14">
        <v>270</v>
      </c>
      <c r="X195" s="4"/>
    </row>
    <row r="196" spans="12:24" ht="17.25">
      <c r="L196" s="19">
        <v>39</v>
      </c>
      <c r="M196" s="14">
        <v>1</v>
      </c>
      <c r="N196" s="5"/>
      <c r="O196" s="14">
        <f t="shared" si="30"/>
        <v>0.30000000000000004</v>
      </c>
      <c r="P196" s="14">
        <f t="shared" si="31"/>
        <v>-2.0999999999999996</v>
      </c>
      <c r="Q196" s="14">
        <f t="shared" si="32"/>
        <v>0.27207637231503573</v>
      </c>
      <c r="R196" s="14">
        <f t="shared" si="33"/>
        <v>0.3307086614173229</v>
      </c>
      <c r="S196" s="5"/>
      <c r="T196" s="14">
        <f t="shared" si="34"/>
        <v>0.025</v>
      </c>
      <c r="U196" s="14">
        <f t="shared" si="35"/>
        <v>2.0999999999999996</v>
      </c>
      <c r="V196" s="14">
        <v>22</v>
      </c>
      <c r="W196" s="14">
        <v>330</v>
      </c>
      <c r="X196" s="4"/>
    </row>
    <row r="197" spans="12:24" ht="17.25">
      <c r="L197" s="19">
        <v>47</v>
      </c>
      <c r="M197" s="14">
        <v>1.2</v>
      </c>
      <c r="N197" s="5"/>
      <c r="O197" s="14">
        <f t="shared" si="30"/>
        <v>0.2987551867219917</v>
      </c>
      <c r="P197" s="14">
        <f t="shared" si="31"/>
        <v>-2.1012448132780084</v>
      </c>
      <c r="Q197" s="14">
        <f t="shared" si="32"/>
        <v>0.27094474153297676</v>
      </c>
      <c r="R197" s="14">
        <f t="shared" si="33"/>
        <v>0.32934001306904814</v>
      </c>
      <c r="S197" s="5"/>
      <c r="T197" s="14">
        <f t="shared" si="34"/>
        <v>0.024896265560165973</v>
      </c>
      <c r="U197" s="14">
        <f t="shared" si="35"/>
        <v>2.1012448132780084</v>
      </c>
      <c r="V197" s="14">
        <v>22</v>
      </c>
      <c r="W197" s="14">
        <v>390</v>
      </c>
      <c r="X197" s="4"/>
    </row>
    <row r="198" spans="12:24" ht="17.25">
      <c r="L198" s="19">
        <v>68</v>
      </c>
      <c r="M198" s="14">
        <v>1.5</v>
      </c>
      <c r="N198" s="5"/>
      <c r="O198" s="14">
        <f t="shared" si="30"/>
        <v>0.2589928057553957</v>
      </c>
      <c r="P198" s="14">
        <f t="shared" si="31"/>
        <v>-2.141007194244604</v>
      </c>
      <c r="Q198" s="14">
        <f t="shared" si="32"/>
        <v>0.2348094747682801</v>
      </c>
      <c r="R198" s="14">
        <f t="shared" si="33"/>
        <v>0.28560634680770686</v>
      </c>
      <c r="S198" s="5"/>
      <c r="T198" s="14">
        <f t="shared" si="34"/>
        <v>0.02158273381294964</v>
      </c>
      <c r="U198" s="14">
        <f t="shared" si="35"/>
        <v>2.141007194244604</v>
      </c>
      <c r="V198" s="14">
        <v>22</v>
      </c>
      <c r="W198" s="14">
        <v>470</v>
      </c>
      <c r="X198" s="4"/>
    </row>
    <row r="199" spans="12:24" ht="17.25">
      <c r="L199" s="19">
        <v>82</v>
      </c>
      <c r="M199" s="14">
        <v>1.8</v>
      </c>
      <c r="N199" s="5"/>
      <c r="O199" s="14">
        <f t="shared" si="30"/>
        <v>0.2577565632458234</v>
      </c>
      <c r="P199" s="14">
        <f t="shared" si="31"/>
        <v>-2.1422434367541765</v>
      </c>
      <c r="Q199" s="14">
        <f t="shared" si="32"/>
        <v>0.23368636829518277</v>
      </c>
      <c r="R199" s="14">
        <f t="shared" si="33"/>
        <v>0.2842461461336008</v>
      </c>
      <c r="S199" s="5"/>
      <c r="T199" s="14">
        <f t="shared" si="34"/>
        <v>0.021479713603818618</v>
      </c>
      <c r="U199" s="14">
        <f t="shared" si="35"/>
        <v>2.1422434367541765</v>
      </c>
      <c r="V199" s="14">
        <v>22</v>
      </c>
      <c r="W199" s="14">
        <v>560</v>
      </c>
      <c r="X199" s="4"/>
    </row>
    <row r="200" spans="12:24" ht="17.25">
      <c r="L200" s="19">
        <v>56</v>
      </c>
      <c r="M200" s="14">
        <v>1.2</v>
      </c>
      <c r="N200" s="5"/>
      <c r="O200" s="14">
        <f t="shared" si="30"/>
        <v>0.2517482517482517</v>
      </c>
      <c r="P200" s="14">
        <f t="shared" si="31"/>
        <v>-2.1482517482517482</v>
      </c>
      <c r="Q200" s="14">
        <f t="shared" si="32"/>
        <v>0.22822822822822816</v>
      </c>
      <c r="R200" s="14">
        <f t="shared" si="33"/>
        <v>0.2776349614395887</v>
      </c>
      <c r="S200" s="5"/>
      <c r="T200" s="14">
        <f t="shared" si="34"/>
        <v>0.020979020979020976</v>
      </c>
      <c r="U200" s="14">
        <f t="shared" si="35"/>
        <v>2.1482517482517482</v>
      </c>
      <c r="V200" s="14">
        <v>22</v>
      </c>
      <c r="W200" s="14">
        <v>680</v>
      </c>
      <c r="X200" s="4"/>
    </row>
    <row r="201" spans="12:24" ht="17.25">
      <c r="L201" s="19">
        <v>47</v>
      </c>
      <c r="M201" s="14">
        <v>1</v>
      </c>
      <c r="N201" s="5"/>
      <c r="O201" s="14">
        <f t="shared" si="30"/>
        <v>0.25</v>
      </c>
      <c r="P201" s="14">
        <f t="shared" si="31"/>
        <v>-2.15</v>
      </c>
      <c r="Q201" s="14">
        <f t="shared" si="32"/>
        <v>0.2266401590457256</v>
      </c>
      <c r="R201" s="14">
        <f t="shared" si="33"/>
        <v>0.275711159737418</v>
      </c>
      <c r="S201" s="5"/>
      <c r="T201" s="14">
        <f t="shared" si="34"/>
        <v>0.020833333333333332</v>
      </c>
      <c r="U201" s="14">
        <f t="shared" si="35"/>
        <v>2.15</v>
      </c>
      <c r="V201" s="14">
        <v>22</v>
      </c>
      <c r="W201" s="14">
        <v>820</v>
      </c>
      <c r="X201" s="4"/>
    </row>
    <row r="202" spans="12:24" ht="17.25">
      <c r="L202" s="19">
        <v>82</v>
      </c>
      <c r="M202" s="14">
        <v>1.5</v>
      </c>
      <c r="N202" s="5"/>
      <c r="O202" s="14">
        <f t="shared" si="30"/>
        <v>0.21556886227544908</v>
      </c>
      <c r="P202" s="14">
        <f t="shared" si="31"/>
        <v>-2.184431137724551</v>
      </c>
      <c r="Q202" s="14">
        <f t="shared" si="32"/>
        <v>0.19537275064267348</v>
      </c>
      <c r="R202" s="14">
        <f t="shared" si="33"/>
        <v>0.23781063227430013</v>
      </c>
      <c r="S202" s="5"/>
      <c r="T202" s="14">
        <f t="shared" si="34"/>
        <v>0.017964071856287425</v>
      </c>
      <c r="U202" s="14">
        <f t="shared" si="35"/>
        <v>2.184431137724551</v>
      </c>
      <c r="V202" s="14">
        <v>27</v>
      </c>
      <c r="W202" s="14">
        <v>1</v>
      </c>
      <c r="X202" s="4"/>
    </row>
    <row r="203" spans="12:24" ht="17.25">
      <c r="L203" s="19">
        <v>56</v>
      </c>
      <c r="M203" s="14">
        <v>1</v>
      </c>
      <c r="N203" s="5"/>
      <c r="O203" s="14">
        <f t="shared" si="30"/>
        <v>0.21052631578947367</v>
      </c>
      <c r="P203" s="14">
        <f t="shared" si="31"/>
        <v>-2.189473684210526</v>
      </c>
      <c r="Q203" s="14">
        <f t="shared" si="32"/>
        <v>0.19079497907949786</v>
      </c>
      <c r="R203" s="14">
        <f t="shared" si="33"/>
        <v>0.2322580645161291</v>
      </c>
      <c r="S203" s="5"/>
      <c r="T203" s="14">
        <f t="shared" si="34"/>
        <v>0.017543859649122806</v>
      </c>
      <c r="U203" s="14">
        <f t="shared" si="35"/>
        <v>2.189473684210526</v>
      </c>
      <c r="V203" s="14">
        <v>27</v>
      </c>
      <c r="W203" s="14">
        <v>1.2</v>
      </c>
      <c r="X203" s="4"/>
    </row>
    <row r="204" spans="12:24" ht="17.25">
      <c r="L204" s="19">
        <v>68</v>
      </c>
      <c r="M204" s="14">
        <v>1.2</v>
      </c>
      <c r="N204" s="5"/>
      <c r="O204" s="14">
        <f t="shared" si="30"/>
        <v>0.20809248554913293</v>
      </c>
      <c r="P204" s="14">
        <f t="shared" si="31"/>
        <v>-2.191907514450867</v>
      </c>
      <c r="Q204" s="14">
        <f t="shared" si="32"/>
        <v>0.1885856079404466</v>
      </c>
      <c r="R204" s="14">
        <f t="shared" si="33"/>
        <v>0.2295778924992408</v>
      </c>
      <c r="S204" s="5"/>
      <c r="T204" s="14">
        <f t="shared" si="34"/>
        <v>0.017341040462427744</v>
      </c>
      <c r="U204" s="14">
        <f t="shared" si="35"/>
        <v>2.191907514450867</v>
      </c>
      <c r="V204" s="14">
        <v>27</v>
      </c>
      <c r="W204" s="14">
        <v>1.5</v>
      </c>
      <c r="X204" s="4"/>
    </row>
    <row r="205" spans="12:24" ht="17.25">
      <c r="L205" s="19">
        <v>68</v>
      </c>
      <c r="M205" s="14">
        <v>1</v>
      </c>
      <c r="N205" s="5"/>
      <c r="O205" s="14">
        <f t="shared" si="30"/>
        <v>0.17391304347826086</v>
      </c>
      <c r="P205" s="14">
        <f t="shared" si="31"/>
        <v>-2.226086956521739</v>
      </c>
      <c r="Q205" s="14">
        <f t="shared" si="32"/>
        <v>0.15756738078783686</v>
      </c>
      <c r="R205" s="14">
        <f t="shared" si="33"/>
        <v>0.19192688499619198</v>
      </c>
      <c r="S205" s="5"/>
      <c r="T205" s="14">
        <f t="shared" si="34"/>
        <v>0.014492753623188406</v>
      </c>
      <c r="U205" s="14">
        <f t="shared" si="35"/>
        <v>2.226086956521739</v>
      </c>
      <c r="V205" s="14">
        <v>27</v>
      </c>
      <c r="W205" s="14">
        <v>1.8</v>
      </c>
      <c r="X205" s="4"/>
    </row>
    <row r="206" spans="12:24" ht="17.25">
      <c r="L206" s="19">
        <v>82</v>
      </c>
      <c r="M206" s="14">
        <v>1.2</v>
      </c>
      <c r="N206" s="5"/>
      <c r="O206" s="14">
        <f t="shared" si="30"/>
        <v>0.17307692307692307</v>
      </c>
      <c r="P206" s="14">
        <f t="shared" si="31"/>
        <v>-2.226923076923077</v>
      </c>
      <c r="Q206" s="14">
        <f t="shared" si="32"/>
        <v>0.15680880330123792</v>
      </c>
      <c r="R206" s="14">
        <f t="shared" si="33"/>
        <v>0.1910055583628095</v>
      </c>
      <c r="S206" s="5"/>
      <c r="T206" s="14">
        <f t="shared" si="34"/>
        <v>0.014423076923076922</v>
      </c>
      <c r="U206" s="14">
        <f t="shared" si="35"/>
        <v>2.226923076923077</v>
      </c>
      <c r="V206" s="14">
        <v>27</v>
      </c>
      <c r="W206" s="14">
        <v>2.2</v>
      </c>
      <c r="X206" s="4"/>
    </row>
    <row r="207" spans="12:24" ht="17.25">
      <c r="L207" s="19">
        <v>82</v>
      </c>
      <c r="M207" s="14">
        <v>1</v>
      </c>
      <c r="N207" s="5"/>
      <c r="O207" s="14">
        <f aca="true" t="shared" si="36" ref="O207:O243">$Q$9*T207</f>
        <v>0.14457831325301207</v>
      </c>
      <c r="P207" s="14">
        <f aca="true" t="shared" si="37" ref="P207:P238">O207-$Q$10</f>
        <v>-2.255421686746988</v>
      </c>
      <c r="Q207" s="14">
        <f aca="true" t="shared" si="38" ref="Q207:Q243">$Q$9*M207*(1-$Q$11/100)/((L207*(1+$Q$11/100))+(M207*(1-$Q$11/100)))</f>
        <v>0.13095921883974723</v>
      </c>
      <c r="R207" s="14">
        <f aca="true" t="shared" si="39" ref="R207:R243">$Q$9*M207*(1+$Q$11/100)/((L207*(1-$Q$11/100))+(M207*(1+$Q$11/100)))</f>
        <v>0.15959468017732747</v>
      </c>
      <c r="S207" s="5"/>
      <c r="T207" s="14">
        <f aca="true" t="shared" si="40" ref="T207:T243">M207/(L207+M207)</f>
        <v>0.012048192771084338</v>
      </c>
      <c r="U207" s="14">
        <f aca="true" t="shared" si="41" ref="U207:U243">ABS(P207)</f>
        <v>2.255421686746988</v>
      </c>
      <c r="V207" s="14">
        <v>27</v>
      </c>
      <c r="W207" s="14">
        <v>2.7</v>
      </c>
      <c r="X207" s="4"/>
    </row>
    <row r="208" spans="12:24" ht="17.25">
      <c r="L208" s="19">
        <v>15</v>
      </c>
      <c r="M208" s="14">
        <v>10</v>
      </c>
      <c r="N208" s="5"/>
      <c r="O208" s="14">
        <f t="shared" si="36"/>
        <v>4.800000000000001</v>
      </c>
      <c r="P208" s="14">
        <f t="shared" si="37"/>
        <v>2.400000000000001</v>
      </c>
      <c r="Q208" s="14">
        <f t="shared" si="38"/>
        <v>4.514851485148514</v>
      </c>
      <c r="R208" s="14">
        <f t="shared" si="39"/>
        <v>5.090909090909091</v>
      </c>
      <c r="S208" s="5"/>
      <c r="T208" s="14">
        <f t="shared" si="40"/>
        <v>0.4</v>
      </c>
      <c r="U208" s="14">
        <f t="shared" si="41"/>
        <v>2.400000000000001</v>
      </c>
      <c r="V208" s="14">
        <v>27</v>
      </c>
      <c r="W208" s="14">
        <v>3.3</v>
      </c>
      <c r="X208" s="4"/>
    </row>
    <row r="209" spans="12:24" ht="17.25">
      <c r="L209" s="19">
        <v>18</v>
      </c>
      <c r="M209" s="14">
        <v>12</v>
      </c>
      <c r="N209" s="5"/>
      <c r="O209" s="14">
        <f t="shared" si="36"/>
        <v>4.800000000000001</v>
      </c>
      <c r="P209" s="14">
        <f t="shared" si="37"/>
        <v>2.400000000000001</v>
      </c>
      <c r="Q209" s="14">
        <f t="shared" si="38"/>
        <v>4.514851485148514</v>
      </c>
      <c r="R209" s="14">
        <f t="shared" si="39"/>
        <v>5.090909090909092</v>
      </c>
      <c r="S209" s="5"/>
      <c r="T209" s="14">
        <f t="shared" si="40"/>
        <v>0.4</v>
      </c>
      <c r="U209" s="14">
        <f t="shared" si="41"/>
        <v>2.400000000000001</v>
      </c>
      <c r="V209" s="14">
        <v>27</v>
      </c>
      <c r="W209" s="14">
        <v>3.9</v>
      </c>
      <c r="X209" s="4"/>
    </row>
    <row r="210" spans="12:24" ht="17.25">
      <c r="L210" s="19">
        <v>27</v>
      </c>
      <c r="M210" s="14">
        <v>18</v>
      </c>
      <c r="N210" s="5"/>
      <c r="O210" s="14">
        <f t="shared" si="36"/>
        <v>4.800000000000001</v>
      </c>
      <c r="P210" s="14">
        <f t="shared" si="37"/>
        <v>2.400000000000001</v>
      </c>
      <c r="Q210" s="14">
        <f t="shared" si="38"/>
        <v>4.514851485148514</v>
      </c>
      <c r="R210" s="14">
        <f t="shared" si="39"/>
        <v>5.090909090909092</v>
      </c>
      <c r="S210" s="5"/>
      <c r="T210" s="14">
        <f t="shared" si="40"/>
        <v>0.4</v>
      </c>
      <c r="U210" s="14">
        <f t="shared" si="41"/>
        <v>2.400000000000001</v>
      </c>
      <c r="V210" s="14">
        <v>27</v>
      </c>
      <c r="W210" s="14">
        <v>4.7</v>
      </c>
      <c r="X210" s="4"/>
    </row>
    <row r="211" spans="12:24" ht="17.25">
      <c r="L211" s="19">
        <v>33</v>
      </c>
      <c r="M211" s="14">
        <v>22</v>
      </c>
      <c r="N211" s="5"/>
      <c r="O211" s="14">
        <f t="shared" si="36"/>
        <v>4.800000000000001</v>
      </c>
      <c r="P211" s="14">
        <f t="shared" si="37"/>
        <v>2.400000000000001</v>
      </c>
      <c r="Q211" s="14">
        <f t="shared" si="38"/>
        <v>4.514851485148514</v>
      </c>
      <c r="R211" s="14">
        <f t="shared" si="39"/>
        <v>5.090909090909091</v>
      </c>
      <c r="S211" s="5"/>
      <c r="T211" s="14">
        <f t="shared" si="40"/>
        <v>0.4</v>
      </c>
      <c r="U211" s="14">
        <f t="shared" si="41"/>
        <v>2.400000000000001</v>
      </c>
      <c r="V211" s="14">
        <v>27</v>
      </c>
      <c r="W211" s="14">
        <v>5.6</v>
      </c>
      <c r="X211" s="4"/>
    </row>
    <row r="212" spans="12:24" ht="17.25">
      <c r="L212" s="19">
        <v>10</v>
      </c>
      <c r="M212" s="14">
        <v>6.8</v>
      </c>
      <c r="N212" s="5"/>
      <c r="O212" s="14">
        <f t="shared" si="36"/>
        <v>4.857142857142857</v>
      </c>
      <c r="P212" s="14">
        <f t="shared" si="37"/>
        <v>2.457142857142857</v>
      </c>
      <c r="Q212" s="14">
        <f t="shared" si="38"/>
        <v>4.570754716981131</v>
      </c>
      <c r="R212" s="14">
        <f t="shared" si="39"/>
        <v>5.149038461538461</v>
      </c>
      <c r="S212" s="5"/>
      <c r="T212" s="14">
        <f t="shared" si="40"/>
        <v>0.4047619047619047</v>
      </c>
      <c r="U212" s="14">
        <f t="shared" si="41"/>
        <v>2.457142857142857</v>
      </c>
      <c r="V212" s="14">
        <v>27</v>
      </c>
      <c r="W212" s="14">
        <v>6.8</v>
      </c>
      <c r="X212" s="4"/>
    </row>
    <row r="213" spans="12:24" ht="17.25">
      <c r="L213" s="19">
        <v>22</v>
      </c>
      <c r="M213" s="14">
        <v>15</v>
      </c>
      <c r="N213" s="5"/>
      <c r="O213" s="14">
        <f t="shared" si="36"/>
        <v>4.864864864864865</v>
      </c>
      <c r="P213" s="14">
        <f t="shared" si="37"/>
        <v>2.464864864864865</v>
      </c>
      <c r="Q213" s="14">
        <f t="shared" si="38"/>
        <v>4.578313253012048</v>
      </c>
      <c r="R213" s="14">
        <f t="shared" si="39"/>
        <v>5.156889495225102</v>
      </c>
      <c r="S213" s="5"/>
      <c r="T213" s="14">
        <f t="shared" si="40"/>
        <v>0.40540540540540543</v>
      </c>
      <c r="U213" s="14">
        <f t="shared" si="41"/>
        <v>2.464864864864865</v>
      </c>
      <c r="V213" s="14">
        <v>27</v>
      </c>
      <c r="W213" s="14">
        <v>8.2</v>
      </c>
      <c r="X213" s="4"/>
    </row>
    <row r="214" spans="12:24" ht="17.25">
      <c r="L214" s="19">
        <v>82</v>
      </c>
      <c r="M214" s="14">
        <v>56</v>
      </c>
      <c r="N214" s="5"/>
      <c r="O214" s="14">
        <f t="shared" si="36"/>
        <v>4.869565217391305</v>
      </c>
      <c r="P214" s="14">
        <f t="shared" si="37"/>
        <v>2.4695652173913047</v>
      </c>
      <c r="Q214" s="14">
        <f t="shared" si="38"/>
        <v>4.582914572864321</v>
      </c>
      <c r="R214" s="14">
        <f t="shared" si="39"/>
        <v>5.161667885881493</v>
      </c>
      <c r="S214" s="5"/>
      <c r="T214" s="14">
        <f t="shared" si="40"/>
        <v>0.4057971014492754</v>
      </c>
      <c r="U214" s="14">
        <f t="shared" si="41"/>
        <v>2.4695652173913047</v>
      </c>
      <c r="V214" s="14">
        <v>27</v>
      </c>
      <c r="W214" s="14">
        <v>10</v>
      </c>
      <c r="X214" s="4"/>
    </row>
    <row r="215" spans="12:24" ht="17.25">
      <c r="L215" s="19">
        <v>12</v>
      </c>
      <c r="M215" s="14">
        <v>8.2</v>
      </c>
      <c r="N215" s="5"/>
      <c r="O215" s="14">
        <f t="shared" si="36"/>
        <v>4.871287128712871</v>
      </c>
      <c r="P215" s="14">
        <f t="shared" si="37"/>
        <v>2.4712871287128713</v>
      </c>
      <c r="Q215" s="14">
        <f t="shared" si="38"/>
        <v>4.584600294261892</v>
      </c>
      <c r="R215" s="14">
        <f t="shared" si="39"/>
        <v>5.1634182908545725</v>
      </c>
      <c r="S215" s="5"/>
      <c r="T215" s="14">
        <f t="shared" si="40"/>
        <v>0.4059405940594059</v>
      </c>
      <c r="U215" s="14">
        <f t="shared" si="41"/>
        <v>2.4712871287128713</v>
      </c>
      <c r="V215" s="14">
        <v>27</v>
      </c>
      <c r="W215" s="14">
        <v>12</v>
      </c>
      <c r="X215" s="4"/>
    </row>
    <row r="216" spans="12:24" ht="17.25">
      <c r="L216" s="19">
        <v>68</v>
      </c>
      <c r="M216" s="14">
        <v>47</v>
      </c>
      <c r="N216" s="5"/>
      <c r="O216" s="14">
        <f t="shared" si="36"/>
        <v>4.904347826086957</v>
      </c>
      <c r="P216" s="14">
        <f t="shared" si="37"/>
        <v>2.5043478260869567</v>
      </c>
      <c r="Q216" s="14">
        <f t="shared" si="38"/>
        <v>4.61697544161999</v>
      </c>
      <c r="R216" s="14">
        <f t="shared" si="39"/>
        <v>5.197016235190874</v>
      </c>
      <c r="S216" s="5"/>
      <c r="T216" s="14">
        <f t="shared" si="40"/>
        <v>0.40869565217391307</v>
      </c>
      <c r="U216" s="14">
        <f t="shared" si="41"/>
        <v>2.5043478260869567</v>
      </c>
      <c r="V216" s="14">
        <v>27</v>
      </c>
      <c r="W216" s="14">
        <v>15</v>
      </c>
      <c r="X216" s="4"/>
    </row>
    <row r="217" spans="12:24" ht="17.25">
      <c r="L217" s="19">
        <v>39</v>
      </c>
      <c r="M217" s="14">
        <v>27</v>
      </c>
      <c r="N217" s="5"/>
      <c r="O217" s="14">
        <f t="shared" si="36"/>
        <v>4.909090909090909</v>
      </c>
      <c r="P217" s="14">
        <f t="shared" si="37"/>
        <v>2.5090909090909093</v>
      </c>
      <c r="Q217" s="14">
        <f t="shared" si="38"/>
        <v>4.621621621621622</v>
      </c>
      <c r="R217" s="14">
        <f t="shared" si="39"/>
        <v>5.20183486238532</v>
      </c>
      <c r="S217" s="5"/>
      <c r="T217" s="14">
        <f t="shared" si="40"/>
        <v>0.4090909090909091</v>
      </c>
      <c r="U217" s="14">
        <f t="shared" si="41"/>
        <v>2.5090909090909093</v>
      </c>
      <c r="V217" s="14">
        <v>27</v>
      </c>
      <c r="W217" s="14">
        <v>18</v>
      </c>
      <c r="X217" s="4"/>
    </row>
    <row r="218" spans="12:24" ht="17.25">
      <c r="L218" s="19">
        <v>56</v>
      </c>
      <c r="M218" s="14">
        <v>39</v>
      </c>
      <c r="N218" s="5"/>
      <c r="O218" s="14">
        <f t="shared" si="36"/>
        <v>4.926315789473684</v>
      </c>
      <c r="P218" s="14">
        <f t="shared" si="37"/>
        <v>2.5263157894736845</v>
      </c>
      <c r="Q218" s="14">
        <f t="shared" si="38"/>
        <v>4.63849765258216</v>
      </c>
      <c r="R218" s="14">
        <f t="shared" si="39"/>
        <v>5.219330855018588</v>
      </c>
      <c r="S218" s="5"/>
      <c r="T218" s="14">
        <f t="shared" si="40"/>
        <v>0.4105263157894737</v>
      </c>
      <c r="U218" s="14">
        <f t="shared" si="41"/>
        <v>2.5263157894736845</v>
      </c>
      <c r="V218" s="14">
        <v>27</v>
      </c>
      <c r="W218" s="14">
        <v>22</v>
      </c>
      <c r="X218" s="4"/>
    </row>
    <row r="219" spans="12:24" ht="17.25">
      <c r="L219" s="19">
        <v>47</v>
      </c>
      <c r="M219" s="14">
        <v>33</v>
      </c>
      <c r="N219" s="5"/>
      <c r="O219" s="14">
        <f t="shared" si="36"/>
        <v>4.949999999999999</v>
      </c>
      <c r="P219" s="14">
        <f t="shared" si="37"/>
        <v>2.5499999999999994</v>
      </c>
      <c r="Q219" s="14">
        <f t="shared" si="38"/>
        <v>4.661710037174721</v>
      </c>
      <c r="R219" s="14">
        <f t="shared" si="39"/>
        <v>5.243379571248424</v>
      </c>
      <c r="S219" s="5"/>
      <c r="T219" s="14">
        <f t="shared" si="40"/>
        <v>0.4125</v>
      </c>
      <c r="U219" s="14">
        <f t="shared" si="41"/>
        <v>2.5499999999999994</v>
      </c>
      <c r="V219" s="14">
        <v>27</v>
      </c>
      <c r="W219" s="14">
        <v>27</v>
      </c>
      <c r="X219" s="4"/>
    </row>
    <row r="220" spans="12:24" ht="17.25">
      <c r="L220" s="19">
        <v>15</v>
      </c>
      <c r="M220" s="14">
        <v>12</v>
      </c>
      <c r="N220" s="5"/>
      <c r="O220" s="14">
        <f t="shared" si="36"/>
        <v>5.333333333333333</v>
      </c>
      <c r="P220" s="14">
        <f t="shared" si="37"/>
        <v>2.933333333333333</v>
      </c>
      <c r="Q220" s="14">
        <f t="shared" si="38"/>
        <v>5.038674033149171</v>
      </c>
      <c r="R220" s="14">
        <f t="shared" si="39"/>
        <v>5.631284916201118</v>
      </c>
      <c r="S220" s="5"/>
      <c r="T220" s="14">
        <f t="shared" si="40"/>
        <v>0.4444444444444444</v>
      </c>
      <c r="U220" s="14">
        <f t="shared" si="41"/>
        <v>2.933333333333333</v>
      </c>
      <c r="V220" s="14">
        <v>27</v>
      </c>
      <c r="W220" s="14">
        <v>33</v>
      </c>
      <c r="X220" s="4"/>
    </row>
    <row r="221" spans="12:24" ht="17.25">
      <c r="L221" s="19">
        <v>27</v>
      </c>
      <c r="M221" s="14">
        <v>22</v>
      </c>
      <c r="N221" s="5"/>
      <c r="O221" s="14">
        <f t="shared" si="36"/>
        <v>5.387755102040816</v>
      </c>
      <c r="P221" s="14">
        <f t="shared" si="37"/>
        <v>2.987755102040816</v>
      </c>
      <c r="Q221" s="14">
        <f t="shared" si="38"/>
        <v>5.09238578680203</v>
      </c>
      <c r="R221" s="14">
        <f t="shared" si="39"/>
        <v>5.686153846153846</v>
      </c>
      <c r="S221" s="5"/>
      <c r="T221" s="14">
        <f t="shared" si="40"/>
        <v>0.4489795918367347</v>
      </c>
      <c r="U221" s="14">
        <f t="shared" si="41"/>
        <v>2.987755102040816</v>
      </c>
      <c r="V221" s="14">
        <v>27</v>
      </c>
      <c r="W221" s="14">
        <v>39</v>
      </c>
      <c r="X221" s="4"/>
    </row>
    <row r="222" spans="12:24" ht="17.25">
      <c r="L222" s="19">
        <v>22</v>
      </c>
      <c r="M222" s="14">
        <v>18</v>
      </c>
      <c r="N222" s="5"/>
      <c r="O222" s="14">
        <f t="shared" si="36"/>
        <v>5.4</v>
      </c>
      <c r="P222" s="14">
        <f t="shared" si="37"/>
        <v>3.0000000000000004</v>
      </c>
      <c r="Q222" s="14">
        <f t="shared" si="38"/>
        <v>5.104477611940298</v>
      </c>
      <c r="R222" s="14">
        <f t="shared" si="39"/>
        <v>5.698492462311559</v>
      </c>
      <c r="S222" s="5"/>
      <c r="T222" s="14">
        <f t="shared" si="40"/>
        <v>0.45</v>
      </c>
      <c r="U222" s="14">
        <f t="shared" si="41"/>
        <v>3.0000000000000004</v>
      </c>
      <c r="V222" s="14">
        <v>27</v>
      </c>
      <c r="W222" s="14">
        <v>47</v>
      </c>
      <c r="X222" s="4"/>
    </row>
    <row r="223" spans="12:24" ht="17.25">
      <c r="L223" s="19">
        <v>33</v>
      </c>
      <c r="M223" s="14">
        <v>27</v>
      </c>
      <c r="N223" s="5"/>
      <c r="O223" s="14">
        <f t="shared" si="36"/>
        <v>5.4</v>
      </c>
      <c r="P223" s="14">
        <f t="shared" si="37"/>
        <v>3.0000000000000004</v>
      </c>
      <c r="Q223" s="14">
        <f t="shared" si="38"/>
        <v>5.104477611940299</v>
      </c>
      <c r="R223" s="14">
        <f t="shared" si="39"/>
        <v>5.698492462311557</v>
      </c>
      <c r="S223" s="5"/>
      <c r="T223" s="14">
        <f t="shared" si="40"/>
        <v>0.45</v>
      </c>
      <c r="U223" s="14">
        <f t="shared" si="41"/>
        <v>3.0000000000000004</v>
      </c>
      <c r="V223" s="14">
        <v>27</v>
      </c>
      <c r="W223" s="14">
        <v>56</v>
      </c>
      <c r="X223" s="4"/>
    </row>
    <row r="224" spans="12:24" ht="17.25">
      <c r="L224" s="19">
        <v>10</v>
      </c>
      <c r="M224" s="14">
        <v>8.2</v>
      </c>
      <c r="N224" s="5"/>
      <c r="O224" s="14">
        <f t="shared" si="36"/>
        <v>5.406593406593406</v>
      </c>
      <c r="P224" s="14">
        <f t="shared" si="37"/>
        <v>3.006593406593406</v>
      </c>
      <c r="Q224" s="14">
        <f t="shared" si="38"/>
        <v>5.110989611809732</v>
      </c>
      <c r="R224" s="14">
        <f t="shared" si="39"/>
        <v>5.7051352843732746</v>
      </c>
      <c r="S224" s="5"/>
      <c r="T224" s="14">
        <f t="shared" si="40"/>
        <v>0.4505494505494505</v>
      </c>
      <c r="U224" s="14">
        <f t="shared" si="41"/>
        <v>3.006593406593406</v>
      </c>
      <c r="V224" s="14">
        <v>27</v>
      </c>
      <c r="W224" s="14">
        <v>68</v>
      </c>
      <c r="X224" s="4"/>
    </row>
    <row r="225" spans="12:24" ht="17.25">
      <c r="L225" s="19">
        <v>68</v>
      </c>
      <c r="M225" s="14">
        <v>56</v>
      </c>
      <c r="N225" s="5"/>
      <c r="O225" s="14">
        <f t="shared" si="36"/>
        <v>5.419354838709677</v>
      </c>
      <c r="P225" s="14">
        <f t="shared" si="37"/>
        <v>3.019354838709677</v>
      </c>
      <c r="Q225" s="14">
        <f t="shared" si="38"/>
        <v>5.123595505617978</v>
      </c>
      <c r="R225" s="14">
        <f t="shared" si="39"/>
        <v>5.717990275526742</v>
      </c>
      <c r="S225" s="5"/>
      <c r="T225" s="14">
        <f t="shared" si="40"/>
        <v>0.45161290322580644</v>
      </c>
      <c r="U225" s="14">
        <f t="shared" si="41"/>
        <v>3.019354838709677</v>
      </c>
      <c r="V225" s="14">
        <v>27</v>
      </c>
      <c r="W225" s="14">
        <v>82</v>
      </c>
      <c r="X225" s="4"/>
    </row>
    <row r="226" spans="12:24" ht="17.25">
      <c r="L226" s="19">
        <v>82</v>
      </c>
      <c r="M226" s="14">
        <v>68</v>
      </c>
      <c r="N226" s="5"/>
      <c r="O226" s="14">
        <f t="shared" si="36"/>
        <v>5.4399999999999995</v>
      </c>
      <c r="P226" s="14">
        <f t="shared" si="37"/>
        <v>3.0399999999999996</v>
      </c>
      <c r="Q226" s="14">
        <f t="shared" si="38"/>
        <v>5.143994691439947</v>
      </c>
      <c r="R226" s="14">
        <f t="shared" si="39"/>
        <v>5.738780977896852</v>
      </c>
      <c r="S226" s="5"/>
      <c r="T226" s="14">
        <f t="shared" si="40"/>
        <v>0.4533333333333333</v>
      </c>
      <c r="U226" s="14">
        <f t="shared" si="41"/>
        <v>3.0399999999999996</v>
      </c>
      <c r="V226" s="14">
        <v>27</v>
      </c>
      <c r="W226" s="14">
        <v>100</v>
      </c>
      <c r="X226" s="4"/>
    </row>
    <row r="227" spans="12:24" ht="17.25">
      <c r="L227" s="19">
        <v>47</v>
      </c>
      <c r="M227" s="14">
        <v>39</v>
      </c>
      <c r="N227" s="5"/>
      <c r="O227" s="14">
        <f t="shared" si="36"/>
        <v>5.441860465116279</v>
      </c>
      <c r="P227" s="14">
        <f t="shared" si="37"/>
        <v>3.041860465116279</v>
      </c>
      <c r="Q227" s="14">
        <f t="shared" si="38"/>
        <v>5.145833333333333</v>
      </c>
      <c r="R227" s="14">
        <f t="shared" si="39"/>
        <v>5.740654205607478</v>
      </c>
      <c r="S227" s="5"/>
      <c r="T227" s="14">
        <f t="shared" si="40"/>
        <v>0.45348837209302323</v>
      </c>
      <c r="U227" s="14">
        <f t="shared" si="41"/>
        <v>3.041860465116279</v>
      </c>
      <c r="V227" s="14">
        <v>27</v>
      </c>
      <c r="W227" s="14">
        <v>120</v>
      </c>
      <c r="X227" s="4"/>
    </row>
    <row r="228" spans="12:24" ht="17.25">
      <c r="L228" s="19">
        <v>12</v>
      </c>
      <c r="M228" s="14">
        <v>10</v>
      </c>
      <c r="N228" s="5"/>
      <c r="O228" s="14">
        <f t="shared" si="36"/>
        <v>5.454545454545454</v>
      </c>
      <c r="P228" s="14">
        <f t="shared" si="37"/>
        <v>3.0545454545454542</v>
      </c>
      <c r="Q228" s="14">
        <f t="shared" si="38"/>
        <v>5.158371040723981</v>
      </c>
      <c r="R228" s="14">
        <f t="shared" si="39"/>
        <v>5.753424657534247</v>
      </c>
      <c r="S228" s="5"/>
      <c r="T228" s="14">
        <f t="shared" si="40"/>
        <v>0.45454545454545453</v>
      </c>
      <c r="U228" s="14">
        <f t="shared" si="41"/>
        <v>3.0545454545454542</v>
      </c>
      <c r="V228" s="14">
        <v>27</v>
      </c>
      <c r="W228" s="14">
        <v>150</v>
      </c>
      <c r="X228" s="4"/>
    </row>
    <row r="229" spans="12:24" ht="17.25">
      <c r="L229" s="19">
        <v>18</v>
      </c>
      <c r="M229" s="14">
        <v>15</v>
      </c>
      <c r="N229" s="5"/>
      <c r="O229" s="14">
        <f t="shared" si="36"/>
        <v>5.454545454545454</v>
      </c>
      <c r="P229" s="14">
        <f t="shared" si="37"/>
        <v>3.0545454545454542</v>
      </c>
      <c r="Q229" s="14">
        <f t="shared" si="38"/>
        <v>5.158371040723981</v>
      </c>
      <c r="R229" s="14">
        <f t="shared" si="39"/>
        <v>5.753424657534247</v>
      </c>
      <c r="S229" s="5"/>
      <c r="T229" s="14">
        <f t="shared" si="40"/>
        <v>0.45454545454545453</v>
      </c>
      <c r="U229" s="14">
        <f t="shared" si="41"/>
        <v>3.0545454545454542</v>
      </c>
      <c r="V229" s="14">
        <v>27</v>
      </c>
      <c r="W229" s="14">
        <v>180</v>
      </c>
      <c r="X229" s="4"/>
    </row>
    <row r="230" spans="12:24" ht="17.25">
      <c r="L230" s="19">
        <v>56</v>
      </c>
      <c r="M230" s="14">
        <v>47</v>
      </c>
      <c r="N230" s="5"/>
      <c r="O230" s="14">
        <f t="shared" si="36"/>
        <v>5.475728155339806</v>
      </c>
      <c r="P230" s="14">
        <f t="shared" si="37"/>
        <v>3.075728155339806</v>
      </c>
      <c r="Q230" s="14">
        <f t="shared" si="38"/>
        <v>5.179313678105364</v>
      </c>
      <c r="R230" s="14">
        <f t="shared" si="39"/>
        <v>5.774744027303755</v>
      </c>
      <c r="S230" s="5"/>
      <c r="T230" s="14">
        <f t="shared" si="40"/>
        <v>0.4563106796116505</v>
      </c>
      <c r="U230" s="14">
        <f t="shared" si="41"/>
        <v>3.075728155339806</v>
      </c>
      <c r="V230" s="14">
        <v>27</v>
      </c>
      <c r="W230" s="14">
        <v>220</v>
      </c>
      <c r="X230" s="4"/>
    </row>
    <row r="231" spans="12:24" ht="17.25">
      <c r="L231" s="19">
        <v>39</v>
      </c>
      <c r="M231" s="14">
        <v>33</v>
      </c>
      <c r="N231" s="5"/>
      <c r="O231" s="14">
        <f t="shared" si="36"/>
        <v>5.5</v>
      </c>
      <c r="P231" s="14">
        <f t="shared" si="37"/>
        <v>3.1</v>
      </c>
      <c r="Q231" s="14">
        <f t="shared" si="38"/>
        <v>5.203319502074689</v>
      </c>
      <c r="R231" s="14">
        <f t="shared" si="39"/>
        <v>5.799163179916319</v>
      </c>
      <c r="S231" s="5"/>
      <c r="T231" s="14">
        <f t="shared" si="40"/>
        <v>0.4583333333333333</v>
      </c>
      <c r="U231" s="14">
        <f t="shared" si="41"/>
        <v>3.1</v>
      </c>
      <c r="V231" s="14">
        <v>27</v>
      </c>
      <c r="W231" s="14">
        <v>270</v>
      </c>
      <c r="X231" s="4"/>
    </row>
    <row r="232" spans="12:24" ht="17.25">
      <c r="L232" s="19">
        <v>10</v>
      </c>
      <c r="M232" s="14">
        <v>10</v>
      </c>
      <c r="N232" s="5"/>
      <c r="O232" s="14">
        <f t="shared" si="36"/>
        <v>6</v>
      </c>
      <c r="P232" s="14">
        <f t="shared" si="37"/>
        <v>3.6</v>
      </c>
      <c r="Q232" s="14">
        <f t="shared" si="38"/>
        <v>5.7</v>
      </c>
      <c r="R232" s="14">
        <f t="shared" si="39"/>
        <v>6.3</v>
      </c>
      <c r="S232" s="5"/>
      <c r="T232" s="14">
        <f t="shared" si="40"/>
        <v>0.5</v>
      </c>
      <c r="U232" s="14">
        <f t="shared" si="41"/>
        <v>3.6</v>
      </c>
      <c r="V232" s="14">
        <v>27</v>
      </c>
      <c r="W232" s="14">
        <v>330</v>
      </c>
      <c r="X232" s="4"/>
    </row>
    <row r="233" spans="12:24" ht="17.25">
      <c r="L233" s="19">
        <v>12</v>
      </c>
      <c r="M233" s="14">
        <v>12</v>
      </c>
      <c r="N233" s="5"/>
      <c r="O233" s="14">
        <f t="shared" si="36"/>
        <v>6</v>
      </c>
      <c r="P233" s="14">
        <f t="shared" si="37"/>
        <v>3.6</v>
      </c>
      <c r="Q233" s="14">
        <f t="shared" si="38"/>
        <v>5.699999999999999</v>
      </c>
      <c r="R233" s="14">
        <f t="shared" si="39"/>
        <v>6.300000000000001</v>
      </c>
      <c r="S233" s="5"/>
      <c r="T233" s="14">
        <f t="shared" si="40"/>
        <v>0.5</v>
      </c>
      <c r="U233" s="14">
        <f t="shared" si="41"/>
        <v>3.6</v>
      </c>
      <c r="V233" s="14">
        <v>27</v>
      </c>
      <c r="W233" s="14">
        <v>390</v>
      </c>
      <c r="X233" s="4"/>
    </row>
    <row r="234" spans="12:24" ht="17.25">
      <c r="L234" s="19">
        <v>15</v>
      </c>
      <c r="M234" s="14">
        <v>15</v>
      </c>
      <c r="N234" s="5"/>
      <c r="O234" s="14">
        <f t="shared" si="36"/>
        <v>6</v>
      </c>
      <c r="P234" s="14">
        <f t="shared" si="37"/>
        <v>3.6</v>
      </c>
      <c r="Q234" s="14">
        <f t="shared" si="38"/>
        <v>5.7</v>
      </c>
      <c r="R234" s="14">
        <f t="shared" si="39"/>
        <v>6.3</v>
      </c>
      <c r="S234" s="5"/>
      <c r="T234" s="14">
        <f t="shared" si="40"/>
        <v>0.5</v>
      </c>
      <c r="U234" s="14">
        <f t="shared" si="41"/>
        <v>3.6</v>
      </c>
      <c r="V234" s="14">
        <v>27</v>
      </c>
      <c r="W234" s="14">
        <v>470</v>
      </c>
      <c r="X234" s="4"/>
    </row>
    <row r="235" spans="12:24" ht="17.25">
      <c r="L235" s="19">
        <v>18</v>
      </c>
      <c r="M235" s="14">
        <v>18</v>
      </c>
      <c r="N235" s="5"/>
      <c r="O235" s="14">
        <f t="shared" si="36"/>
        <v>6</v>
      </c>
      <c r="P235" s="14">
        <f t="shared" si="37"/>
        <v>3.6</v>
      </c>
      <c r="Q235" s="14">
        <f t="shared" si="38"/>
        <v>5.699999999999999</v>
      </c>
      <c r="R235" s="14">
        <f t="shared" si="39"/>
        <v>6.300000000000001</v>
      </c>
      <c r="S235" s="5"/>
      <c r="T235" s="14">
        <f t="shared" si="40"/>
        <v>0.5</v>
      </c>
      <c r="U235" s="14">
        <f t="shared" si="41"/>
        <v>3.6</v>
      </c>
      <c r="V235" s="14">
        <v>27</v>
      </c>
      <c r="W235" s="14">
        <v>560</v>
      </c>
      <c r="X235" s="4"/>
    </row>
    <row r="236" spans="12:24" ht="17.25">
      <c r="L236" s="19">
        <v>22</v>
      </c>
      <c r="M236" s="14">
        <v>22</v>
      </c>
      <c r="N236" s="5"/>
      <c r="O236" s="14">
        <f t="shared" si="36"/>
        <v>6</v>
      </c>
      <c r="P236" s="14">
        <f t="shared" si="37"/>
        <v>3.6</v>
      </c>
      <c r="Q236" s="14">
        <f t="shared" si="38"/>
        <v>5.699999999999999</v>
      </c>
      <c r="R236" s="14">
        <f t="shared" si="39"/>
        <v>6.3</v>
      </c>
      <c r="S236" s="5"/>
      <c r="T236" s="14">
        <f t="shared" si="40"/>
        <v>0.5</v>
      </c>
      <c r="U236" s="14">
        <f t="shared" si="41"/>
        <v>3.6</v>
      </c>
      <c r="V236" s="14">
        <v>27</v>
      </c>
      <c r="W236" s="14">
        <v>680</v>
      </c>
      <c r="X236" s="4"/>
    </row>
    <row r="237" spans="12:24" ht="17.25">
      <c r="L237" s="19">
        <v>27</v>
      </c>
      <c r="M237" s="14">
        <v>27</v>
      </c>
      <c r="N237" s="5"/>
      <c r="O237" s="14">
        <f t="shared" si="36"/>
        <v>6</v>
      </c>
      <c r="P237" s="14">
        <f t="shared" si="37"/>
        <v>3.6</v>
      </c>
      <c r="Q237" s="14">
        <f t="shared" si="38"/>
        <v>5.7</v>
      </c>
      <c r="R237" s="14">
        <f t="shared" si="39"/>
        <v>6.3</v>
      </c>
      <c r="S237" s="5"/>
      <c r="T237" s="14">
        <f t="shared" si="40"/>
        <v>0.5</v>
      </c>
      <c r="U237" s="14">
        <f t="shared" si="41"/>
        <v>3.6</v>
      </c>
      <c r="V237" s="14">
        <v>27</v>
      </c>
      <c r="W237" s="14">
        <v>820</v>
      </c>
      <c r="X237" s="4"/>
    </row>
    <row r="238" spans="12:24" ht="17.25">
      <c r="L238" s="19">
        <v>33</v>
      </c>
      <c r="M238" s="14">
        <v>33</v>
      </c>
      <c r="N238" s="5"/>
      <c r="O238" s="14">
        <f t="shared" si="36"/>
        <v>6</v>
      </c>
      <c r="P238" s="14">
        <f t="shared" si="37"/>
        <v>3.6</v>
      </c>
      <c r="Q238" s="14">
        <f t="shared" si="38"/>
        <v>5.7</v>
      </c>
      <c r="R238" s="14">
        <f t="shared" si="39"/>
        <v>6.3</v>
      </c>
      <c r="S238" s="5"/>
      <c r="T238" s="14">
        <f t="shared" si="40"/>
        <v>0.5</v>
      </c>
      <c r="U238" s="14">
        <f t="shared" si="41"/>
        <v>3.6</v>
      </c>
      <c r="V238" s="14">
        <v>33</v>
      </c>
      <c r="W238" s="14">
        <v>1</v>
      </c>
      <c r="X238" s="4"/>
    </row>
    <row r="239" spans="12:24" ht="17.25">
      <c r="L239" s="19">
        <v>39</v>
      </c>
      <c r="M239" s="14">
        <v>39</v>
      </c>
      <c r="N239" s="5"/>
      <c r="O239" s="14">
        <f t="shared" si="36"/>
        <v>6</v>
      </c>
      <c r="P239" s="14">
        <f>O239-$Q$10</f>
        <v>3.6</v>
      </c>
      <c r="Q239" s="14">
        <f t="shared" si="38"/>
        <v>5.699999999999999</v>
      </c>
      <c r="R239" s="14">
        <f t="shared" si="39"/>
        <v>6.300000000000001</v>
      </c>
      <c r="S239" s="5"/>
      <c r="T239" s="14">
        <f t="shared" si="40"/>
        <v>0.5</v>
      </c>
      <c r="U239" s="14">
        <f t="shared" si="41"/>
        <v>3.6</v>
      </c>
      <c r="V239" s="14">
        <v>33</v>
      </c>
      <c r="W239" s="14">
        <v>1.2</v>
      </c>
      <c r="X239" s="4"/>
    </row>
    <row r="240" spans="12:24" ht="17.25">
      <c r="L240" s="19">
        <v>47</v>
      </c>
      <c r="M240" s="14">
        <v>47</v>
      </c>
      <c r="N240" s="5"/>
      <c r="O240" s="14">
        <f t="shared" si="36"/>
        <v>6</v>
      </c>
      <c r="P240" s="14">
        <f>O240-$Q$10</f>
        <v>3.6</v>
      </c>
      <c r="Q240" s="14">
        <f t="shared" si="38"/>
        <v>5.699999999999999</v>
      </c>
      <c r="R240" s="14">
        <f t="shared" si="39"/>
        <v>6.300000000000001</v>
      </c>
      <c r="S240" s="5"/>
      <c r="T240" s="14">
        <f t="shared" si="40"/>
        <v>0.5</v>
      </c>
      <c r="U240" s="14">
        <f t="shared" si="41"/>
        <v>3.6</v>
      </c>
      <c r="V240" s="14">
        <v>33</v>
      </c>
      <c r="W240" s="14">
        <v>1.5</v>
      </c>
      <c r="X240" s="4"/>
    </row>
    <row r="241" spans="12:24" ht="17.25">
      <c r="L241" s="19">
        <v>56</v>
      </c>
      <c r="M241" s="14">
        <v>56</v>
      </c>
      <c r="N241" s="5"/>
      <c r="O241" s="14">
        <f t="shared" si="36"/>
        <v>6</v>
      </c>
      <c r="P241" s="14">
        <f>O241-$Q$10</f>
        <v>3.6</v>
      </c>
      <c r="Q241" s="14">
        <f t="shared" si="38"/>
        <v>5.7</v>
      </c>
      <c r="R241" s="14">
        <f t="shared" si="39"/>
        <v>6.3</v>
      </c>
      <c r="S241" s="5"/>
      <c r="T241" s="14">
        <f t="shared" si="40"/>
        <v>0.5</v>
      </c>
      <c r="U241" s="14">
        <f t="shared" si="41"/>
        <v>3.6</v>
      </c>
      <c r="V241" s="14">
        <v>33</v>
      </c>
      <c r="W241" s="14">
        <v>1.8</v>
      </c>
      <c r="X241" s="4"/>
    </row>
    <row r="242" spans="12:24" ht="17.25">
      <c r="L242" s="19">
        <v>68</v>
      </c>
      <c r="M242" s="14">
        <v>68</v>
      </c>
      <c r="N242" s="5"/>
      <c r="O242" s="14">
        <f t="shared" si="36"/>
        <v>6</v>
      </c>
      <c r="P242" s="14">
        <f>O242-$Q$10</f>
        <v>3.6</v>
      </c>
      <c r="Q242" s="14">
        <f t="shared" si="38"/>
        <v>5.699999999999999</v>
      </c>
      <c r="R242" s="14">
        <f t="shared" si="39"/>
        <v>6.300000000000001</v>
      </c>
      <c r="S242" s="5"/>
      <c r="T242" s="14">
        <f t="shared" si="40"/>
        <v>0.5</v>
      </c>
      <c r="U242" s="14">
        <f t="shared" si="41"/>
        <v>3.6</v>
      </c>
      <c r="V242" s="14">
        <v>33</v>
      </c>
      <c r="W242" s="14">
        <v>2.2</v>
      </c>
      <c r="X242" s="4"/>
    </row>
    <row r="243" spans="12:24" ht="17.25">
      <c r="L243" s="19">
        <v>82</v>
      </c>
      <c r="M243" s="14">
        <v>82</v>
      </c>
      <c r="N243" s="5"/>
      <c r="O243" s="14">
        <f t="shared" si="36"/>
        <v>6</v>
      </c>
      <c r="P243" s="14">
        <f>O243-$Q$10</f>
        <v>3.6</v>
      </c>
      <c r="Q243" s="14">
        <f t="shared" si="38"/>
        <v>5.699999999999999</v>
      </c>
      <c r="R243" s="14">
        <f t="shared" si="39"/>
        <v>6.300000000000001</v>
      </c>
      <c r="S243" s="5"/>
      <c r="T243" s="14">
        <f t="shared" si="40"/>
        <v>0.5</v>
      </c>
      <c r="U243" s="14">
        <f t="shared" si="41"/>
        <v>3.6</v>
      </c>
      <c r="V243" s="14">
        <v>33</v>
      </c>
      <c r="W243" s="14">
        <v>2.7</v>
      </c>
      <c r="X243" s="4"/>
    </row>
    <row r="244" spans="12:24" ht="17.25">
      <c r="L244" s="19">
        <v>33</v>
      </c>
      <c r="M244" s="14">
        <v>39</v>
      </c>
      <c r="N244" s="5"/>
      <c r="O244" s="14">
        <f aca="true" t="shared" si="42" ref="O244:O277">$Q$9*T244</f>
        <v>6.5</v>
      </c>
      <c r="P244" s="14">
        <f aca="true" t="shared" si="43" ref="P244:P277">O244-$Q$10</f>
        <v>4.1</v>
      </c>
      <c r="Q244" s="14">
        <f aca="true" t="shared" si="44" ref="Q244:Q277">$Q$9*M244*(1-$Q$11/100)/((L244*(1+$Q$11/100))+(M244*(1-$Q$11/100)))</f>
        <v>6.2008368200836825</v>
      </c>
      <c r="R244" s="14">
        <f aca="true" t="shared" si="45" ref="R244:R277">$Q$9*M244*(1+$Q$11/100)/((L244*(1-$Q$11/100))+(M244*(1+$Q$11/100)))</f>
        <v>6.796680497925312</v>
      </c>
      <c r="S244" s="5"/>
      <c r="T244" s="14">
        <f aca="true" t="shared" si="46" ref="T244:T277">M244/(L244+M244)</f>
        <v>0.5416666666666666</v>
      </c>
      <c r="U244" s="14">
        <f aca="true" t="shared" si="47" ref="U244:U277">ABS(P244)</f>
        <v>4.1</v>
      </c>
      <c r="V244" s="14">
        <v>33</v>
      </c>
      <c r="W244" s="14">
        <v>3.3</v>
      </c>
      <c r="X244" s="4"/>
    </row>
    <row r="245" spans="12:24" ht="17.25">
      <c r="L245" s="19">
        <v>47</v>
      </c>
      <c r="M245" s="14">
        <v>56</v>
      </c>
      <c r="N245" s="5"/>
      <c r="O245" s="14">
        <f t="shared" si="42"/>
        <v>6.524271844660194</v>
      </c>
      <c r="P245" s="14">
        <f t="shared" si="43"/>
        <v>4.1242718446601945</v>
      </c>
      <c r="Q245" s="14">
        <f t="shared" si="44"/>
        <v>6.225255972696246</v>
      </c>
      <c r="R245" s="14">
        <f t="shared" si="45"/>
        <v>6.820686321894635</v>
      </c>
      <c r="S245" s="5"/>
      <c r="T245" s="14">
        <f t="shared" si="46"/>
        <v>0.5436893203883495</v>
      </c>
      <c r="U245" s="14">
        <f t="shared" si="47"/>
        <v>4.1242718446601945</v>
      </c>
      <c r="V245" s="14">
        <v>33</v>
      </c>
      <c r="W245" s="14">
        <v>3.9</v>
      </c>
      <c r="X245" s="4"/>
    </row>
    <row r="246" spans="12:24" ht="17.25">
      <c r="L246" s="19">
        <v>10</v>
      </c>
      <c r="M246" s="14">
        <v>12</v>
      </c>
      <c r="N246" s="5"/>
      <c r="O246" s="14">
        <f t="shared" si="42"/>
        <v>6.545454545454545</v>
      </c>
      <c r="P246" s="14">
        <f t="shared" si="43"/>
        <v>4.145454545454545</v>
      </c>
      <c r="Q246" s="14">
        <f t="shared" si="44"/>
        <v>6.246575342465753</v>
      </c>
      <c r="R246" s="14">
        <f t="shared" si="45"/>
        <v>6.841628959276019</v>
      </c>
      <c r="S246" s="5"/>
      <c r="T246" s="14">
        <f t="shared" si="46"/>
        <v>0.5454545454545454</v>
      </c>
      <c r="U246" s="14">
        <f t="shared" si="47"/>
        <v>4.145454545454545</v>
      </c>
      <c r="V246" s="14">
        <v>33</v>
      </c>
      <c r="W246" s="14">
        <v>4.7</v>
      </c>
      <c r="X246" s="4"/>
    </row>
    <row r="247" spans="12:24" ht="17.25">
      <c r="L247" s="19">
        <v>15</v>
      </c>
      <c r="M247" s="14">
        <v>18</v>
      </c>
      <c r="N247" s="5"/>
      <c r="O247" s="14">
        <f t="shared" si="42"/>
        <v>6.545454545454545</v>
      </c>
      <c r="P247" s="14">
        <f t="shared" si="43"/>
        <v>4.145454545454545</v>
      </c>
      <c r="Q247" s="14">
        <f t="shared" si="44"/>
        <v>6.246575342465754</v>
      </c>
      <c r="R247" s="14">
        <f t="shared" si="45"/>
        <v>6.841628959276017</v>
      </c>
      <c r="S247" s="5"/>
      <c r="T247" s="14">
        <f t="shared" si="46"/>
        <v>0.5454545454545454</v>
      </c>
      <c r="U247" s="14">
        <f t="shared" si="47"/>
        <v>4.145454545454545</v>
      </c>
      <c r="V247" s="14">
        <v>33</v>
      </c>
      <c r="W247" s="14">
        <v>5.6</v>
      </c>
      <c r="X247" s="4"/>
    </row>
    <row r="248" spans="12:24" ht="17.25">
      <c r="L248" s="19">
        <v>39</v>
      </c>
      <c r="M248" s="14">
        <v>47</v>
      </c>
      <c r="N248" s="5"/>
      <c r="O248" s="14">
        <f t="shared" si="42"/>
        <v>6.55813953488372</v>
      </c>
      <c r="P248" s="14">
        <f t="shared" si="43"/>
        <v>4.15813953488372</v>
      </c>
      <c r="Q248" s="14">
        <f t="shared" si="44"/>
        <v>6.259345794392523</v>
      </c>
      <c r="R248" s="14">
        <f t="shared" si="45"/>
        <v>6.854166666666667</v>
      </c>
      <c r="S248" s="5"/>
      <c r="T248" s="14">
        <f t="shared" si="46"/>
        <v>0.5465116279069767</v>
      </c>
      <c r="U248" s="14">
        <f t="shared" si="47"/>
        <v>4.15813953488372</v>
      </c>
      <c r="V248" s="14">
        <v>33</v>
      </c>
      <c r="W248" s="14">
        <v>6.8</v>
      </c>
      <c r="X248" s="4"/>
    </row>
    <row r="249" spans="12:24" ht="17.25">
      <c r="L249" s="19">
        <v>68</v>
      </c>
      <c r="M249" s="14">
        <v>82</v>
      </c>
      <c r="N249" s="5"/>
      <c r="O249" s="14">
        <f t="shared" si="42"/>
        <v>6.56</v>
      </c>
      <c r="P249" s="14">
        <f t="shared" si="43"/>
        <v>4.16</v>
      </c>
      <c r="Q249" s="14">
        <f t="shared" si="44"/>
        <v>6.261219022103147</v>
      </c>
      <c r="R249" s="14">
        <f t="shared" si="45"/>
        <v>6.856005308560054</v>
      </c>
      <c r="S249" s="5"/>
      <c r="T249" s="14">
        <f t="shared" si="46"/>
        <v>0.5466666666666666</v>
      </c>
      <c r="U249" s="14">
        <f t="shared" si="47"/>
        <v>4.16</v>
      </c>
      <c r="V249" s="14">
        <v>33</v>
      </c>
      <c r="W249" s="14">
        <v>8.2</v>
      </c>
      <c r="X249" s="4"/>
    </row>
    <row r="250" spans="12:24" ht="17.25">
      <c r="L250" s="19">
        <v>56</v>
      </c>
      <c r="M250" s="14">
        <v>68</v>
      </c>
      <c r="N250" s="5"/>
      <c r="O250" s="14">
        <f t="shared" si="42"/>
        <v>6.580645161290322</v>
      </c>
      <c r="P250" s="14">
        <f t="shared" si="43"/>
        <v>4.180645161290322</v>
      </c>
      <c r="Q250" s="14">
        <f t="shared" si="44"/>
        <v>6.282009724473257</v>
      </c>
      <c r="R250" s="14">
        <f t="shared" si="45"/>
        <v>6.876404494382023</v>
      </c>
      <c r="S250" s="5"/>
      <c r="T250" s="14">
        <f t="shared" si="46"/>
        <v>0.5483870967741935</v>
      </c>
      <c r="U250" s="14">
        <f t="shared" si="47"/>
        <v>4.180645161290322</v>
      </c>
      <c r="V250" s="14">
        <v>33</v>
      </c>
      <c r="W250" s="14">
        <v>10</v>
      </c>
      <c r="X250" s="4"/>
    </row>
    <row r="251" spans="12:24" ht="17.25">
      <c r="L251" s="19">
        <v>82</v>
      </c>
      <c r="M251" s="14">
        <v>100</v>
      </c>
      <c r="N251" s="5"/>
      <c r="O251" s="14">
        <f t="shared" si="42"/>
        <v>6.593406593406594</v>
      </c>
      <c r="P251" s="14">
        <f t="shared" si="43"/>
        <v>4.1934065934065945</v>
      </c>
      <c r="Q251" s="14">
        <f t="shared" si="44"/>
        <v>6.294864715626725</v>
      </c>
      <c r="R251" s="14">
        <f t="shared" si="45"/>
        <v>6.889010388190269</v>
      </c>
      <c r="S251" s="5"/>
      <c r="T251" s="14">
        <f t="shared" si="46"/>
        <v>0.5494505494505495</v>
      </c>
      <c r="U251" s="14">
        <f t="shared" si="47"/>
        <v>4.1934065934065945</v>
      </c>
      <c r="V251" s="14">
        <v>33</v>
      </c>
      <c r="W251" s="14">
        <v>12</v>
      </c>
      <c r="X251" s="4"/>
    </row>
    <row r="252" spans="12:24" ht="17.25">
      <c r="L252" s="19">
        <v>18</v>
      </c>
      <c r="M252" s="14">
        <v>22</v>
      </c>
      <c r="N252" s="5"/>
      <c r="O252" s="14">
        <f>$Q$9*T252</f>
        <v>6.6000000000000005</v>
      </c>
      <c r="P252" s="14">
        <f>O252-$Q$10</f>
        <v>4.200000000000001</v>
      </c>
      <c r="Q252" s="14">
        <f>$Q$9*M252*(1-$Q$11/100)/((L252*(1+$Q$11/100))+(M252*(1-$Q$11/100)))</f>
        <v>6.301507537688442</v>
      </c>
      <c r="R252" s="14">
        <f>$Q$9*M252*(1+$Q$11/100)/((L252*(1-$Q$11/100))+(M252*(1+$Q$11/100)))</f>
        <v>6.8955223880597005</v>
      </c>
      <c r="S252" s="5"/>
      <c r="T252" s="14">
        <f>M252/(L252+M252)</f>
        <v>0.55</v>
      </c>
      <c r="U252" s="14">
        <f>ABS(P252)</f>
        <v>4.200000000000001</v>
      </c>
      <c r="V252" s="14">
        <v>33</v>
      </c>
      <c r="W252" s="14">
        <v>15</v>
      </c>
      <c r="X252" s="4"/>
    </row>
    <row r="253" spans="12:24" ht="17.25">
      <c r="L253" s="19">
        <v>27</v>
      </c>
      <c r="M253" s="14">
        <v>33</v>
      </c>
      <c r="N253" s="5"/>
      <c r="O253" s="14">
        <f>$Q$9*T253</f>
        <v>6.6000000000000005</v>
      </c>
      <c r="P253" s="14">
        <f>O253-$Q$10</f>
        <v>4.200000000000001</v>
      </c>
      <c r="Q253" s="14">
        <f>$Q$9*M253*(1-$Q$11/100)/((L253*(1+$Q$11/100))+(M253*(1-$Q$11/100)))</f>
        <v>6.301507537688441</v>
      </c>
      <c r="R253" s="14">
        <f>$Q$9*M253*(1+$Q$11/100)/((L253*(1-$Q$11/100))+(M253*(1+$Q$11/100)))</f>
        <v>6.895522388059702</v>
      </c>
      <c r="S253" s="5"/>
      <c r="T253" s="14">
        <f>M253/(L253+M253)</f>
        <v>0.55</v>
      </c>
      <c r="U253" s="14">
        <f>ABS(P253)</f>
        <v>4.200000000000001</v>
      </c>
      <c r="V253" s="14">
        <v>33</v>
      </c>
      <c r="W253" s="14">
        <v>18</v>
      </c>
      <c r="X253" s="4"/>
    </row>
    <row r="254" spans="12:24" ht="17.25">
      <c r="L254" s="19">
        <v>22</v>
      </c>
      <c r="M254" s="14">
        <v>27</v>
      </c>
      <c r="N254" s="5"/>
      <c r="O254" s="14">
        <f t="shared" si="42"/>
        <v>6.612244897959183</v>
      </c>
      <c r="P254" s="14">
        <f t="shared" si="43"/>
        <v>4.212244897959183</v>
      </c>
      <c r="Q254" s="14">
        <f t="shared" si="44"/>
        <v>6.313846153846154</v>
      </c>
      <c r="R254" s="14">
        <f t="shared" si="45"/>
        <v>6.907614213197969</v>
      </c>
      <c r="S254" s="5"/>
      <c r="T254" s="14">
        <f t="shared" si="46"/>
        <v>0.5510204081632653</v>
      </c>
      <c r="U254" s="14">
        <f t="shared" si="47"/>
        <v>4.212244897959183</v>
      </c>
      <c r="V254" s="14">
        <v>33</v>
      </c>
      <c r="W254" s="14">
        <v>22</v>
      </c>
      <c r="X254" s="4"/>
    </row>
    <row r="255" spans="12:24" ht="17.25">
      <c r="L255" s="19">
        <v>12</v>
      </c>
      <c r="M255" s="14">
        <v>15</v>
      </c>
      <c r="N255" s="5"/>
      <c r="O255" s="14">
        <f t="shared" si="42"/>
        <v>6.666666666666667</v>
      </c>
      <c r="P255" s="14">
        <f t="shared" si="43"/>
        <v>4.2666666666666675</v>
      </c>
      <c r="Q255" s="14">
        <f t="shared" si="44"/>
        <v>6.368715083798882</v>
      </c>
      <c r="R255" s="14">
        <f t="shared" si="45"/>
        <v>6.961325966850829</v>
      </c>
      <c r="S255" s="5"/>
      <c r="T255" s="14">
        <f t="shared" si="46"/>
        <v>0.5555555555555556</v>
      </c>
      <c r="U255" s="14">
        <f t="shared" si="47"/>
        <v>4.2666666666666675</v>
      </c>
      <c r="V255" s="14">
        <v>33</v>
      </c>
      <c r="W255" s="14">
        <v>27</v>
      </c>
      <c r="X255" s="4"/>
    </row>
    <row r="256" spans="12:24" ht="17.25">
      <c r="L256" s="19">
        <v>33</v>
      </c>
      <c r="M256" s="14">
        <v>47</v>
      </c>
      <c r="N256" s="5"/>
      <c r="O256" s="14">
        <f t="shared" si="42"/>
        <v>7.050000000000001</v>
      </c>
      <c r="P256" s="14">
        <f t="shared" si="43"/>
        <v>4.65</v>
      </c>
      <c r="Q256" s="14">
        <f t="shared" si="44"/>
        <v>6.756620428751576</v>
      </c>
      <c r="R256" s="14">
        <f t="shared" si="45"/>
        <v>7.338289962825279</v>
      </c>
      <c r="S256" s="5"/>
      <c r="T256" s="14">
        <f t="shared" si="46"/>
        <v>0.5875</v>
      </c>
      <c r="U256" s="14">
        <f t="shared" si="47"/>
        <v>4.65</v>
      </c>
      <c r="V256" s="14">
        <v>33</v>
      </c>
      <c r="W256" s="14">
        <v>33</v>
      </c>
      <c r="X256" s="4"/>
    </row>
    <row r="257" spans="12:24" ht="17.25">
      <c r="L257" s="19">
        <v>39</v>
      </c>
      <c r="M257" s="14">
        <v>56</v>
      </c>
      <c r="N257" s="5"/>
      <c r="O257" s="14">
        <f t="shared" si="42"/>
        <v>7.073684210526315</v>
      </c>
      <c r="P257" s="14">
        <f t="shared" si="43"/>
        <v>4.673684210526314</v>
      </c>
      <c r="Q257" s="14">
        <f t="shared" si="44"/>
        <v>6.780669144981412</v>
      </c>
      <c r="R257" s="14">
        <f t="shared" si="45"/>
        <v>7.361502347417841</v>
      </c>
      <c r="S257" s="5"/>
      <c r="T257" s="14">
        <f t="shared" si="46"/>
        <v>0.5894736842105263</v>
      </c>
      <c r="U257" s="14">
        <f t="shared" si="47"/>
        <v>4.673684210526314</v>
      </c>
      <c r="V257" s="14">
        <v>33</v>
      </c>
      <c r="W257" s="14">
        <v>39</v>
      </c>
      <c r="X257" s="4"/>
    </row>
    <row r="258" spans="12:24" ht="17.25">
      <c r="L258" s="19">
        <v>27</v>
      </c>
      <c r="M258" s="14">
        <v>39</v>
      </c>
      <c r="N258" s="5"/>
      <c r="O258" s="14">
        <f t="shared" si="42"/>
        <v>7.090909090909092</v>
      </c>
      <c r="P258" s="14">
        <f t="shared" si="43"/>
        <v>4.690909090909091</v>
      </c>
      <c r="Q258" s="14">
        <f t="shared" si="44"/>
        <v>6.798165137614678</v>
      </c>
      <c r="R258" s="14">
        <f t="shared" si="45"/>
        <v>7.37837837837838</v>
      </c>
      <c r="S258" s="5"/>
      <c r="T258" s="14">
        <f t="shared" si="46"/>
        <v>0.5909090909090909</v>
      </c>
      <c r="U258" s="14">
        <f t="shared" si="47"/>
        <v>4.690909090909091</v>
      </c>
      <c r="V258" s="14">
        <v>33</v>
      </c>
      <c r="W258" s="14">
        <v>47</v>
      </c>
      <c r="X258" s="4"/>
    </row>
    <row r="259" spans="12:24" ht="17.25">
      <c r="L259" s="19">
        <v>47</v>
      </c>
      <c r="M259" s="14">
        <v>68</v>
      </c>
      <c r="N259" s="5"/>
      <c r="O259" s="14">
        <f t="shared" si="42"/>
        <v>7.095652173913043</v>
      </c>
      <c r="P259" s="14">
        <f t="shared" si="43"/>
        <v>4.695652173913043</v>
      </c>
      <c r="Q259" s="14">
        <f t="shared" si="44"/>
        <v>6.8029837648091265</v>
      </c>
      <c r="R259" s="14">
        <f t="shared" si="45"/>
        <v>7.383024558380009</v>
      </c>
      <c r="S259" s="5"/>
      <c r="T259" s="14">
        <f t="shared" si="46"/>
        <v>0.591304347826087</v>
      </c>
      <c r="U259" s="14">
        <f t="shared" si="47"/>
        <v>4.695652173913043</v>
      </c>
      <c r="V259" s="14">
        <v>33</v>
      </c>
      <c r="W259" s="14">
        <v>56</v>
      </c>
      <c r="X259" s="4"/>
    </row>
    <row r="260" spans="12:24" ht="17.25">
      <c r="L260" s="19">
        <v>82</v>
      </c>
      <c r="M260" s="14">
        <v>120</v>
      </c>
      <c r="N260" s="5"/>
      <c r="O260" s="14">
        <f t="shared" si="42"/>
        <v>7.128712871287128</v>
      </c>
      <c r="P260" s="14">
        <f t="shared" si="43"/>
        <v>4.728712871287128</v>
      </c>
      <c r="Q260" s="14">
        <f t="shared" si="44"/>
        <v>6.836581709145427</v>
      </c>
      <c r="R260" s="14">
        <f t="shared" si="45"/>
        <v>7.415399705738108</v>
      </c>
      <c r="S260" s="5"/>
      <c r="T260" s="14">
        <f t="shared" si="46"/>
        <v>0.594059405940594</v>
      </c>
      <c r="U260" s="14">
        <f t="shared" si="47"/>
        <v>4.728712871287128</v>
      </c>
      <c r="V260" s="14">
        <v>33</v>
      </c>
      <c r="W260" s="14">
        <v>68</v>
      </c>
      <c r="X260" s="4"/>
    </row>
    <row r="261" spans="12:24" ht="17.25">
      <c r="L261" s="19">
        <v>56</v>
      </c>
      <c r="M261" s="14">
        <v>82</v>
      </c>
      <c r="N261" s="5"/>
      <c r="O261" s="14">
        <f t="shared" si="42"/>
        <v>7.130434782608695</v>
      </c>
      <c r="P261" s="14">
        <f t="shared" si="43"/>
        <v>4.730434782608695</v>
      </c>
      <c r="Q261" s="14">
        <f t="shared" si="44"/>
        <v>6.838332114118508</v>
      </c>
      <c r="R261" s="14">
        <f t="shared" si="45"/>
        <v>7.417085427135678</v>
      </c>
      <c r="S261" s="5"/>
      <c r="T261" s="14">
        <f t="shared" si="46"/>
        <v>0.5942028985507246</v>
      </c>
      <c r="U261" s="14">
        <f t="shared" si="47"/>
        <v>4.730434782608695</v>
      </c>
      <c r="V261" s="14">
        <v>33</v>
      </c>
      <c r="W261" s="14">
        <v>82</v>
      </c>
      <c r="X261" s="4"/>
    </row>
    <row r="262" spans="12:24" ht="17.25">
      <c r="L262" s="19">
        <v>15</v>
      </c>
      <c r="M262" s="14">
        <v>22</v>
      </c>
      <c r="N262" s="5"/>
      <c r="O262" s="14">
        <f t="shared" si="42"/>
        <v>7.135135135135135</v>
      </c>
      <c r="P262" s="14">
        <f t="shared" si="43"/>
        <v>4.735135135135135</v>
      </c>
      <c r="Q262" s="14">
        <f t="shared" si="44"/>
        <v>6.843110504774898</v>
      </c>
      <c r="R262" s="14">
        <f t="shared" si="45"/>
        <v>7.421686746987951</v>
      </c>
      <c r="S262" s="5"/>
      <c r="T262" s="14">
        <f t="shared" si="46"/>
        <v>0.5945945945945946</v>
      </c>
      <c r="U262" s="14">
        <f t="shared" si="47"/>
        <v>4.735135135135135</v>
      </c>
      <c r="V262" s="14">
        <v>33</v>
      </c>
      <c r="W262" s="14">
        <v>100</v>
      </c>
      <c r="X262" s="4"/>
    </row>
    <row r="263" spans="12:24" ht="17.25">
      <c r="L263" s="19">
        <v>68</v>
      </c>
      <c r="M263" s="14">
        <v>100</v>
      </c>
      <c r="N263" s="5"/>
      <c r="O263" s="14">
        <f t="shared" si="42"/>
        <v>7.142857142857142</v>
      </c>
      <c r="P263" s="14">
        <f t="shared" si="43"/>
        <v>4.742857142857142</v>
      </c>
      <c r="Q263" s="14">
        <f t="shared" si="44"/>
        <v>6.850961538461538</v>
      </c>
      <c r="R263" s="14">
        <f t="shared" si="45"/>
        <v>7.429245283018868</v>
      </c>
      <c r="S263" s="5"/>
      <c r="T263" s="14">
        <f t="shared" si="46"/>
        <v>0.5952380952380952</v>
      </c>
      <c r="U263" s="14">
        <f t="shared" si="47"/>
        <v>4.742857142857142</v>
      </c>
      <c r="V263" s="14">
        <v>33</v>
      </c>
      <c r="W263" s="14">
        <v>120</v>
      </c>
      <c r="X263" s="4"/>
    </row>
    <row r="264" spans="12:24" ht="17.25">
      <c r="L264" s="19">
        <v>10</v>
      </c>
      <c r="M264" s="14">
        <v>15</v>
      </c>
      <c r="N264" s="5"/>
      <c r="O264" s="14">
        <f>$Q$9*T264</f>
        <v>7.199999999999999</v>
      </c>
      <c r="P264" s="14">
        <f>O264-$Q$10</f>
        <v>4.799999999999999</v>
      </c>
      <c r="Q264" s="14">
        <f>$Q$9*M264*(1-$Q$11/100)/((L264*(1+$Q$11/100))+(M264*(1-$Q$11/100)))</f>
        <v>6.909090909090909</v>
      </c>
      <c r="R264" s="14">
        <f>$Q$9*M264*(1+$Q$11/100)/((L264*(1-$Q$11/100))+(M264*(1+$Q$11/100)))</f>
        <v>7.485148514851486</v>
      </c>
      <c r="S264" s="5"/>
      <c r="T264" s="14">
        <f>M264/(L264+M264)</f>
        <v>0.6</v>
      </c>
      <c r="U264" s="14">
        <f>ABS(P264)</f>
        <v>4.799999999999999</v>
      </c>
      <c r="V264" s="14">
        <v>33</v>
      </c>
      <c r="W264" s="14">
        <v>150</v>
      </c>
      <c r="X264" s="4"/>
    </row>
    <row r="265" spans="12:24" ht="17.25">
      <c r="L265" s="19">
        <v>12</v>
      </c>
      <c r="M265" s="14">
        <v>18</v>
      </c>
      <c r="N265" s="5"/>
      <c r="O265" s="14">
        <f>$Q$9*T265</f>
        <v>7.199999999999999</v>
      </c>
      <c r="P265" s="14">
        <f>O265-$Q$10</f>
        <v>4.799999999999999</v>
      </c>
      <c r="Q265" s="14">
        <f>$Q$9*M265*(1-$Q$11/100)/((L265*(1+$Q$11/100))+(M265*(1-$Q$11/100)))</f>
        <v>6.909090909090909</v>
      </c>
      <c r="R265" s="14">
        <f>$Q$9*M265*(1+$Q$11/100)/((L265*(1-$Q$11/100))+(M265*(1+$Q$11/100)))</f>
        <v>7.485148514851486</v>
      </c>
      <c r="S265" s="5"/>
      <c r="T265" s="14">
        <f>M265/(L265+M265)</f>
        <v>0.6</v>
      </c>
      <c r="U265" s="14">
        <f>ABS(P265)</f>
        <v>4.799999999999999</v>
      </c>
      <c r="V265" s="14">
        <v>33</v>
      </c>
      <c r="W265" s="14">
        <v>180</v>
      </c>
      <c r="X265" s="4"/>
    </row>
    <row r="266" spans="12:24" ht="17.25">
      <c r="L266" s="19">
        <v>18</v>
      </c>
      <c r="M266" s="14">
        <v>27</v>
      </c>
      <c r="N266" s="5"/>
      <c r="O266" s="14">
        <f t="shared" si="42"/>
        <v>7.199999999999999</v>
      </c>
      <c r="P266" s="14">
        <f t="shared" si="43"/>
        <v>4.799999999999999</v>
      </c>
      <c r="Q266" s="14">
        <f t="shared" si="44"/>
        <v>6.90909090909091</v>
      </c>
      <c r="R266" s="14">
        <f t="shared" si="45"/>
        <v>7.485148514851485</v>
      </c>
      <c r="S266" s="5"/>
      <c r="T266" s="14">
        <f t="shared" si="46"/>
        <v>0.6</v>
      </c>
      <c r="U266" s="14">
        <f t="shared" si="47"/>
        <v>4.799999999999999</v>
      </c>
      <c r="V266" s="14">
        <v>33</v>
      </c>
      <c r="W266" s="14">
        <v>220</v>
      </c>
      <c r="X266" s="4"/>
    </row>
    <row r="267" spans="12:24" ht="17.25">
      <c r="L267" s="19">
        <v>22</v>
      </c>
      <c r="M267" s="14">
        <v>33</v>
      </c>
      <c r="N267" s="5"/>
      <c r="O267" s="14">
        <f>$Q$9*T267</f>
        <v>7.199999999999999</v>
      </c>
      <c r="P267" s="14">
        <f>O267-$Q$10</f>
        <v>4.799999999999999</v>
      </c>
      <c r="Q267" s="14">
        <f>$Q$9*M267*(1-$Q$11/100)/((L267*(1+$Q$11/100))+(M267*(1-$Q$11/100)))</f>
        <v>6.909090909090908</v>
      </c>
      <c r="R267" s="14">
        <f>$Q$9*M267*(1+$Q$11/100)/((L267*(1-$Q$11/100))+(M267*(1+$Q$11/100)))</f>
        <v>7.485148514851486</v>
      </c>
      <c r="S267" s="5"/>
      <c r="T267" s="14">
        <f>M267/(L267+M267)</f>
        <v>0.6</v>
      </c>
      <c r="U267" s="14">
        <f>ABS(P267)</f>
        <v>4.799999999999999</v>
      </c>
      <c r="V267" s="14">
        <v>33</v>
      </c>
      <c r="W267" s="14">
        <v>270</v>
      </c>
      <c r="X267" s="4"/>
    </row>
    <row r="268" spans="12:24" ht="17.25">
      <c r="L268" s="19">
        <v>33</v>
      </c>
      <c r="M268" s="14">
        <v>56</v>
      </c>
      <c r="N268" s="5"/>
      <c r="O268" s="14">
        <f t="shared" si="42"/>
        <v>7.550561797752809</v>
      </c>
      <c r="P268" s="14">
        <f t="shared" si="43"/>
        <v>5.150561797752809</v>
      </c>
      <c r="Q268" s="14">
        <f t="shared" si="44"/>
        <v>7.266932270916335</v>
      </c>
      <c r="R268" s="14">
        <f t="shared" si="45"/>
        <v>7.826955074875208</v>
      </c>
      <c r="S268" s="5"/>
      <c r="T268" s="14">
        <f t="shared" si="46"/>
        <v>0.6292134831460674</v>
      </c>
      <c r="U268" s="14">
        <f t="shared" si="47"/>
        <v>5.150561797752809</v>
      </c>
      <c r="V268" s="14">
        <v>33</v>
      </c>
      <c r="W268" s="14">
        <v>330</v>
      </c>
      <c r="X268" s="4"/>
    </row>
    <row r="269" spans="12:24" ht="17.25">
      <c r="L269" s="19">
        <v>27</v>
      </c>
      <c r="M269" s="14">
        <v>47</v>
      </c>
      <c r="N269" s="5"/>
      <c r="O269" s="14">
        <f t="shared" si="42"/>
        <v>7.621621621621621</v>
      </c>
      <c r="P269" s="14">
        <f t="shared" si="43"/>
        <v>5.221621621621621</v>
      </c>
      <c r="Q269" s="14">
        <f t="shared" si="44"/>
        <v>7.339726027397259</v>
      </c>
      <c r="R269" s="14">
        <f t="shared" si="45"/>
        <v>7.896000000000001</v>
      </c>
      <c r="S269" s="5"/>
      <c r="T269" s="14">
        <f t="shared" si="46"/>
        <v>0.6351351351351351</v>
      </c>
      <c r="U269" s="14">
        <f t="shared" si="47"/>
        <v>5.221621621621621</v>
      </c>
      <c r="V269" s="14">
        <v>33</v>
      </c>
      <c r="W269" s="14">
        <v>390</v>
      </c>
      <c r="X269" s="4"/>
    </row>
    <row r="270" spans="12:24" ht="17.25">
      <c r="L270" s="19">
        <v>39</v>
      </c>
      <c r="M270" s="14">
        <v>68</v>
      </c>
      <c r="N270" s="5"/>
      <c r="O270" s="14">
        <f t="shared" si="42"/>
        <v>7.6261682242990645</v>
      </c>
      <c r="P270" s="14">
        <f t="shared" si="43"/>
        <v>5.226168224299064</v>
      </c>
      <c r="Q270" s="14">
        <f t="shared" si="44"/>
        <v>7.34438654666035</v>
      </c>
      <c r="R270" s="14">
        <f t="shared" si="45"/>
        <v>7.9004149377593365</v>
      </c>
      <c r="S270" s="5"/>
      <c r="T270" s="14">
        <f t="shared" si="46"/>
        <v>0.6355140186915887</v>
      </c>
      <c r="U270" s="14">
        <f t="shared" si="47"/>
        <v>5.226168224299064</v>
      </c>
      <c r="V270" s="14">
        <v>33</v>
      </c>
      <c r="W270" s="14">
        <v>470</v>
      </c>
      <c r="X270" s="4"/>
    </row>
    <row r="271" spans="12:24" ht="17.25">
      <c r="L271" s="19">
        <v>47</v>
      </c>
      <c r="M271" s="14">
        <v>82</v>
      </c>
      <c r="N271" s="5"/>
      <c r="O271" s="14">
        <f t="shared" si="42"/>
        <v>7.627906976744186</v>
      </c>
      <c r="P271" s="14">
        <f t="shared" si="43"/>
        <v>5.227906976744187</v>
      </c>
      <c r="Q271" s="14">
        <f t="shared" si="44"/>
        <v>7.346168958742632</v>
      </c>
      <c r="R271" s="14">
        <f t="shared" si="45"/>
        <v>7.902103250478012</v>
      </c>
      <c r="S271" s="5"/>
      <c r="T271" s="14">
        <f t="shared" si="46"/>
        <v>0.6356589147286822</v>
      </c>
      <c r="U271" s="14">
        <f t="shared" si="47"/>
        <v>5.227906976744187</v>
      </c>
      <c r="V271" s="14">
        <v>33</v>
      </c>
      <c r="W271" s="14">
        <v>560</v>
      </c>
      <c r="X271" s="4"/>
    </row>
    <row r="272" spans="12:24" ht="17.25">
      <c r="L272" s="19">
        <v>68</v>
      </c>
      <c r="M272" s="14">
        <v>120</v>
      </c>
      <c r="N272" s="5"/>
      <c r="O272" s="14">
        <f t="shared" si="42"/>
        <v>7.659574468085107</v>
      </c>
      <c r="P272" s="14">
        <f t="shared" si="43"/>
        <v>5.259574468085107</v>
      </c>
      <c r="Q272" s="14">
        <f t="shared" si="44"/>
        <v>7.3786407766990285</v>
      </c>
      <c r="R272" s="14">
        <f t="shared" si="45"/>
        <v>7.932843651626443</v>
      </c>
      <c r="S272" s="5"/>
      <c r="T272" s="14">
        <f t="shared" si="46"/>
        <v>0.6382978723404256</v>
      </c>
      <c r="U272" s="14">
        <f t="shared" si="47"/>
        <v>5.259574468085107</v>
      </c>
      <c r="V272" s="14">
        <v>33</v>
      </c>
      <c r="W272" s="14">
        <v>680</v>
      </c>
      <c r="X272" s="4"/>
    </row>
    <row r="273" spans="12:24" ht="17.25">
      <c r="L273" s="19">
        <v>22</v>
      </c>
      <c r="M273" s="14">
        <v>39</v>
      </c>
      <c r="N273" s="5"/>
      <c r="O273" s="14">
        <f t="shared" si="42"/>
        <v>7.672131147540984</v>
      </c>
      <c r="P273" s="14">
        <f t="shared" si="43"/>
        <v>5.272131147540984</v>
      </c>
      <c r="Q273" s="14">
        <f t="shared" si="44"/>
        <v>7.391521197007481</v>
      </c>
      <c r="R273" s="14">
        <f t="shared" si="45"/>
        <v>7.945028294260307</v>
      </c>
      <c r="S273" s="5"/>
      <c r="T273" s="14">
        <f t="shared" si="46"/>
        <v>0.639344262295082</v>
      </c>
      <c r="U273" s="14">
        <f t="shared" si="47"/>
        <v>5.272131147540984</v>
      </c>
      <c r="V273" s="14">
        <v>33</v>
      </c>
      <c r="W273" s="14">
        <v>820</v>
      </c>
      <c r="X273" s="4"/>
    </row>
    <row r="274" spans="12:24" ht="17.25">
      <c r="L274" s="19">
        <v>56</v>
      </c>
      <c r="M274" s="14">
        <v>100</v>
      </c>
      <c r="N274" s="5"/>
      <c r="O274" s="14">
        <f t="shared" si="42"/>
        <v>7.692307692307693</v>
      </c>
      <c r="P274" s="14">
        <f t="shared" si="43"/>
        <v>5.292307692307693</v>
      </c>
      <c r="Q274" s="14">
        <f t="shared" si="44"/>
        <v>7.41222366710013</v>
      </c>
      <c r="R274" s="14">
        <f t="shared" si="45"/>
        <v>7.964601769911505</v>
      </c>
      <c r="S274" s="5"/>
      <c r="T274" s="14">
        <f t="shared" si="46"/>
        <v>0.6410256410256411</v>
      </c>
      <c r="U274" s="14">
        <f t="shared" si="47"/>
        <v>5.292307692307693</v>
      </c>
      <c r="V274" s="14">
        <v>39</v>
      </c>
      <c r="W274" s="14">
        <v>1</v>
      </c>
      <c r="X274" s="4"/>
    </row>
    <row r="275" spans="12:24" ht="17.25">
      <c r="L275" s="19">
        <v>10</v>
      </c>
      <c r="M275" s="14">
        <v>18</v>
      </c>
      <c r="N275" s="5"/>
      <c r="O275" s="14">
        <f>$Q$9*T275</f>
        <v>7.714285714285715</v>
      </c>
      <c r="P275" s="14">
        <f>O275-$Q$10</f>
        <v>5.314285714285715</v>
      </c>
      <c r="Q275" s="14">
        <f>$Q$9*M275*(1-$Q$11/100)/((L275*(1+$Q$11/100))+(M275*(1-$Q$11/100)))</f>
        <v>7.434782608695652</v>
      </c>
      <c r="R275" s="14">
        <f>$Q$9*M275*(1+$Q$11/100)/((L275*(1-$Q$11/100))+(M275*(1+$Q$11/100)))</f>
        <v>7.985915492957746</v>
      </c>
      <c r="S275" s="5"/>
      <c r="T275" s="14">
        <f>M275/(L275+M275)</f>
        <v>0.6428571428571429</v>
      </c>
      <c r="U275" s="14">
        <f>ABS(P275)</f>
        <v>5.314285714285715</v>
      </c>
      <c r="V275" s="14">
        <v>39</v>
      </c>
      <c r="W275" s="14">
        <v>1.2</v>
      </c>
      <c r="X275" s="4"/>
    </row>
    <row r="276" spans="12:24" ht="17.25">
      <c r="L276" s="19">
        <v>15</v>
      </c>
      <c r="M276" s="14">
        <v>27</v>
      </c>
      <c r="N276" s="5"/>
      <c r="O276" s="14">
        <f>$Q$9*T276</f>
        <v>7.714285714285715</v>
      </c>
      <c r="P276" s="14">
        <f>O276-$Q$10</f>
        <v>5.314285714285715</v>
      </c>
      <c r="Q276" s="14">
        <f>$Q$9*M276*(1-$Q$11/100)/((L276*(1+$Q$11/100))+(M276*(1-$Q$11/100)))</f>
        <v>7.434782608695652</v>
      </c>
      <c r="R276" s="14">
        <f>$Q$9*M276*(1+$Q$11/100)/((L276*(1-$Q$11/100))+(M276*(1+$Q$11/100)))</f>
        <v>7.985915492957746</v>
      </c>
      <c r="S276" s="5"/>
      <c r="T276" s="14">
        <f>M276/(L276+M276)</f>
        <v>0.6428571428571429</v>
      </c>
      <c r="U276" s="14">
        <f>ABS(P276)</f>
        <v>5.314285714285715</v>
      </c>
      <c r="V276" s="14">
        <v>39</v>
      </c>
      <c r="W276" s="14">
        <v>1.5</v>
      </c>
      <c r="X276" s="4"/>
    </row>
    <row r="277" spans="12:24" ht="17.25">
      <c r="L277" s="19">
        <v>82</v>
      </c>
      <c r="M277" s="14">
        <v>150</v>
      </c>
      <c r="N277" s="5"/>
      <c r="O277" s="14">
        <f t="shared" si="42"/>
        <v>7.758620689655173</v>
      </c>
      <c r="P277" s="14">
        <f t="shared" si="43"/>
        <v>5.358620689655172</v>
      </c>
      <c r="Q277" s="14">
        <f t="shared" si="44"/>
        <v>7.48031496062992</v>
      </c>
      <c r="R277" s="14">
        <f t="shared" si="45"/>
        <v>8.028887000849618</v>
      </c>
      <c r="S277" s="5"/>
      <c r="T277" s="14">
        <f t="shared" si="46"/>
        <v>0.646551724137931</v>
      </c>
      <c r="U277" s="14">
        <f t="shared" si="47"/>
        <v>5.358620689655172</v>
      </c>
      <c r="V277" s="14">
        <v>39</v>
      </c>
      <c r="W277" s="14">
        <v>1.8</v>
      </c>
      <c r="X277" s="4"/>
    </row>
    <row r="278" spans="12:24" ht="17.25">
      <c r="L278" s="19">
        <v>12</v>
      </c>
      <c r="M278" s="14">
        <v>22</v>
      </c>
      <c r="N278" s="5"/>
      <c r="O278" s="14">
        <f>$Q$9*T278</f>
        <v>7.764705882352942</v>
      </c>
      <c r="P278" s="14">
        <f>O278-$Q$10</f>
        <v>5.364705882352942</v>
      </c>
      <c r="Q278" s="14">
        <f>$Q$9*M278*(1-$Q$11/100)/((L278*(1+$Q$11/100))+(M278*(1-$Q$11/100)))</f>
        <v>7.486567164179104</v>
      </c>
      <c r="R278" s="14">
        <f>$Q$9*M278*(1+$Q$11/100)/((L278*(1-$Q$11/100))+(M278*(1+$Q$11/100)))</f>
        <v>8.034782608695652</v>
      </c>
      <c r="S278" s="5"/>
      <c r="T278" s="14">
        <f>M278/(L278+M278)</f>
        <v>0.6470588235294118</v>
      </c>
      <c r="U278" s="14">
        <f>ABS(P278)</f>
        <v>5.364705882352942</v>
      </c>
      <c r="V278" s="14">
        <v>39</v>
      </c>
      <c r="W278" s="14">
        <v>2.2</v>
      </c>
      <c r="X278" s="4"/>
    </row>
    <row r="279" spans="12:24" ht="17.25">
      <c r="L279" s="19">
        <v>18</v>
      </c>
      <c r="M279" s="14">
        <v>33</v>
      </c>
      <c r="N279" s="5"/>
      <c r="O279" s="14">
        <f>$Q$9*T279</f>
        <v>7.764705882352942</v>
      </c>
      <c r="P279" s="14">
        <f>O279-$Q$10</f>
        <v>5.364705882352942</v>
      </c>
      <c r="Q279" s="14">
        <f>$Q$9*M279*(1-$Q$11/100)/((L279*(1+$Q$11/100))+(M279*(1-$Q$11/100)))</f>
        <v>7.486567164179104</v>
      </c>
      <c r="R279" s="14">
        <f>$Q$9*M279*(1+$Q$11/100)/((L279*(1-$Q$11/100))+(M279*(1+$Q$11/100)))</f>
        <v>8.034782608695652</v>
      </c>
      <c r="S279" s="5"/>
      <c r="T279" s="14">
        <f>M279/(L279+M279)</f>
        <v>0.6470588235294118</v>
      </c>
      <c r="U279" s="14">
        <f>ABS(P279)</f>
        <v>5.364705882352942</v>
      </c>
      <c r="V279" s="14">
        <v>39</v>
      </c>
      <c r="W279" s="14">
        <v>2.7</v>
      </c>
      <c r="X279" s="4"/>
    </row>
    <row r="280" spans="12:24" ht="17.25">
      <c r="L280" s="19">
        <v>33</v>
      </c>
      <c r="M280" s="14">
        <v>68</v>
      </c>
      <c r="N280" s="5"/>
      <c r="O280" s="14">
        <f aca="true" t="shared" si="48" ref="O280:O341">$Q$9*T280</f>
        <v>8.07920792079208</v>
      </c>
      <c r="P280" s="14">
        <f aca="true" t="shared" si="49" ref="P280:P341">O280-$Q$10</f>
        <v>5.679207920792079</v>
      </c>
      <c r="Q280" s="14">
        <f aca="true" t="shared" si="50" ref="Q280:Q341">$Q$9*M280*(1-$Q$11/100)/((L280*(1+$Q$11/100))+(M280*(1-$Q$11/100)))</f>
        <v>7.81057934508816</v>
      </c>
      <c r="R280" s="14">
        <f aca="true" t="shared" si="51" ref="R280:R341">$Q$9*M280*(1+$Q$11/100)/((L280*(1-$Q$11/100))+(M280*(1+$Q$11/100)))</f>
        <v>8.338686131386861</v>
      </c>
      <c r="S280" s="5"/>
      <c r="T280" s="14">
        <f aca="true" t="shared" si="52" ref="T280:T341">M280/(L280+M280)</f>
        <v>0.6732673267326733</v>
      </c>
      <c r="U280" s="14">
        <f aca="true" t="shared" si="53" ref="U280:U341">ABS(P280)</f>
        <v>5.679207920792079</v>
      </c>
      <c r="V280" s="14">
        <v>39</v>
      </c>
      <c r="W280" s="14">
        <v>3.3</v>
      </c>
      <c r="X280" s="4"/>
    </row>
    <row r="281" spans="12:24" ht="17.25">
      <c r="L281" s="19">
        <v>27</v>
      </c>
      <c r="M281" s="14">
        <v>56</v>
      </c>
      <c r="N281" s="5"/>
      <c r="O281" s="14">
        <f t="shared" si="48"/>
        <v>8.096385542168674</v>
      </c>
      <c r="P281" s="14">
        <f t="shared" si="49"/>
        <v>5.696385542168674</v>
      </c>
      <c r="Q281" s="14">
        <f t="shared" si="50"/>
        <v>7.828326180257511</v>
      </c>
      <c r="R281" s="14">
        <f t="shared" si="51"/>
        <v>8.355239786856128</v>
      </c>
      <c r="S281" s="5"/>
      <c r="T281" s="14">
        <f t="shared" si="52"/>
        <v>0.6746987951807228</v>
      </c>
      <c r="U281" s="14">
        <f t="shared" si="53"/>
        <v>5.696385542168674</v>
      </c>
      <c r="V281" s="14">
        <v>39</v>
      </c>
      <c r="W281" s="14">
        <v>3.9</v>
      </c>
      <c r="X281" s="4"/>
    </row>
    <row r="282" spans="12:24" ht="17.25">
      <c r="L282" s="19">
        <v>39</v>
      </c>
      <c r="M282" s="14">
        <v>82</v>
      </c>
      <c r="N282" s="5"/>
      <c r="O282" s="14">
        <f t="shared" si="48"/>
        <v>8.132231404958677</v>
      </c>
      <c r="P282" s="14">
        <f t="shared" si="49"/>
        <v>5.732231404958677</v>
      </c>
      <c r="Q282" s="14">
        <f t="shared" si="50"/>
        <v>7.865376525031552</v>
      </c>
      <c r="R282" s="14">
        <f t="shared" si="51"/>
        <v>8.389768574908649</v>
      </c>
      <c r="S282" s="5"/>
      <c r="T282" s="14">
        <f t="shared" si="52"/>
        <v>0.6776859504132231</v>
      </c>
      <c r="U282" s="14">
        <f t="shared" si="53"/>
        <v>5.732231404958677</v>
      </c>
      <c r="V282" s="14">
        <v>39</v>
      </c>
      <c r="W282" s="14">
        <v>4.7</v>
      </c>
      <c r="X282" s="4"/>
    </row>
    <row r="283" spans="12:24" ht="17.25">
      <c r="L283" s="19">
        <v>47</v>
      </c>
      <c r="M283" s="14">
        <v>100</v>
      </c>
      <c r="N283" s="5"/>
      <c r="O283" s="14">
        <f t="shared" si="48"/>
        <v>8.16326530612245</v>
      </c>
      <c r="P283" s="14">
        <f t="shared" si="49"/>
        <v>5.763265306122449</v>
      </c>
      <c r="Q283" s="14">
        <f t="shared" si="50"/>
        <v>7.897471423623139</v>
      </c>
      <c r="R283" s="14">
        <f t="shared" si="51"/>
        <v>8.419645840294018</v>
      </c>
      <c r="S283" s="5"/>
      <c r="T283" s="14">
        <f t="shared" si="52"/>
        <v>0.6802721088435374</v>
      </c>
      <c r="U283" s="14">
        <f t="shared" si="53"/>
        <v>5.763265306122449</v>
      </c>
      <c r="V283" s="14">
        <v>39</v>
      </c>
      <c r="W283" s="14">
        <v>5.6</v>
      </c>
      <c r="X283" s="4"/>
    </row>
    <row r="284" spans="12:24" ht="17.25">
      <c r="L284" s="19">
        <v>22</v>
      </c>
      <c r="M284" s="14">
        <v>47</v>
      </c>
      <c r="N284" s="5"/>
      <c r="O284" s="14">
        <f t="shared" si="48"/>
        <v>8.173913043478262</v>
      </c>
      <c r="P284" s="14">
        <f t="shared" si="49"/>
        <v>5.773913043478261</v>
      </c>
      <c r="Q284" s="14">
        <f t="shared" si="50"/>
        <v>7.908487084870848</v>
      </c>
      <c r="R284" s="14">
        <f t="shared" si="51"/>
        <v>8.429893238434165</v>
      </c>
      <c r="S284" s="5"/>
      <c r="T284" s="14">
        <f t="shared" si="52"/>
        <v>0.6811594202898551</v>
      </c>
      <c r="U284" s="14">
        <f t="shared" si="53"/>
        <v>5.773913043478261</v>
      </c>
      <c r="V284" s="14">
        <v>39</v>
      </c>
      <c r="W284" s="14">
        <v>6.8</v>
      </c>
      <c r="X284" s="4"/>
    </row>
    <row r="285" spans="12:24" ht="17.25">
      <c r="L285" s="19">
        <v>56</v>
      </c>
      <c r="M285" s="14">
        <v>120</v>
      </c>
      <c r="N285" s="5"/>
      <c r="O285" s="14">
        <f t="shared" si="48"/>
        <v>8.181818181818182</v>
      </c>
      <c r="P285" s="14">
        <f t="shared" si="49"/>
        <v>5.781818181818181</v>
      </c>
      <c r="Q285" s="14">
        <f t="shared" si="50"/>
        <v>7.916666666666666</v>
      </c>
      <c r="R285" s="14">
        <f t="shared" si="51"/>
        <v>8.4375</v>
      </c>
      <c r="S285" s="5"/>
      <c r="T285" s="14">
        <f t="shared" si="52"/>
        <v>0.6818181818181818</v>
      </c>
      <c r="U285" s="14">
        <f t="shared" si="53"/>
        <v>5.781818181818181</v>
      </c>
      <c r="V285" s="14">
        <v>39</v>
      </c>
      <c r="W285" s="14">
        <v>8.2</v>
      </c>
      <c r="X285" s="4"/>
    </row>
    <row r="286" spans="12:24" ht="17.25">
      <c r="L286" s="19">
        <v>18</v>
      </c>
      <c r="M286" s="14">
        <v>39</v>
      </c>
      <c r="N286" s="5"/>
      <c r="O286" s="14">
        <f t="shared" si="48"/>
        <v>8.210526315789474</v>
      </c>
      <c r="P286" s="14">
        <f t="shared" si="49"/>
        <v>5.810526315789474</v>
      </c>
      <c r="Q286" s="14">
        <f t="shared" si="50"/>
        <v>7.946380697050937</v>
      </c>
      <c r="R286" s="14">
        <f t="shared" si="51"/>
        <v>8.465116279069768</v>
      </c>
      <c r="S286" s="5"/>
      <c r="T286" s="14">
        <f t="shared" si="52"/>
        <v>0.6842105263157895</v>
      </c>
      <c r="U286" s="14">
        <f t="shared" si="53"/>
        <v>5.810526315789474</v>
      </c>
      <c r="V286" s="14">
        <v>39</v>
      </c>
      <c r="W286" s="14">
        <v>10</v>
      </c>
      <c r="X286" s="4"/>
    </row>
    <row r="287" spans="12:24" ht="17.25">
      <c r="L287" s="19">
        <v>82</v>
      </c>
      <c r="M287" s="14">
        <v>180</v>
      </c>
      <c r="N287" s="5"/>
      <c r="O287" s="14">
        <f t="shared" si="48"/>
        <v>8.244274809160306</v>
      </c>
      <c r="P287" s="14">
        <f t="shared" si="49"/>
        <v>5.844274809160305</v>
      </c>
      <c r="Q287" s="14">
        <f t="shared" si="50"/>
        <v>7.981330221703616</v>
      </c>
      <c r="R287" s="14">
        <f t="shared" si="51"/>
        <v>8.497564630947922</v>
      </c>
      <c r="S287" s="5"/>
      <c r="T287" s="14">
        <f t="shared" si="52"/>
        <v>0.6870229007633588</v>
      </c>
      <c r="U287" s="14">
        <f t="shared" si="53"/>
        <v>5.844274809160305</v>
      </c>
      <c r="V287" s="14">
        <v>39</v>
      </c>
      <c r="W287" s="14">
        <v>12</v>
      </c>
      <c r="X287" s="4"/>
    </row>
    <row r="288" spans="12:24" ht="17.25">
      <c r="L288" s="19">
        <v>10</v>
      </c>
      <c r="M288" s="14">
        <v>22</v>
      </c>
      <c r="N288" s="5"/>
      <c r="O288" s="14">
        <f t="shared" si="48"/>
        <v>8.25</v>
      </c>
      <c r="P288" s="14">
        <f t="shared" si="49"/>
        <v>5.85</v>
      </c>
      <c r="Q288" s="14">
        <f t="shared" si="50"/>
        <v>7.987261146496815</v>
      </c>
      <c r="R288" s="14">
        <f t="shared" si="51"/>
        <v>8.503067484662576</v>
      </c>
      <c r="S288" s="5"/>
      <c r="T288" s="14">
        <f t="shared" si="52"/>
        <v>0.6875</v>
      </c>
      <c r="U288" s="14">
        <f t="shared" si="53"/>
        <v>5.85</v>
      </c>
      <c r="V288" s="14">
        <v>39</v>
      </c>
      <c r="W288" s="14">
        <v>15</v>
      </c>
      <c r="X288" s="4"/>
    </row>
    <row r="289" spans="12:24" ht="17.25">
      <c r="L289" s="19">
        <v>15</v>
      </c>
      <c r="M289" s="14">
        <v>33</v>
      </c>
      <c r="N289" s="5"/>
      <c r="O289" s="14">
        <f t="shared" si="48"/>
        <v>8.25</v>
      </c>
      <c r="P289" s="14">
        <f t="shared" si="49"/>
        <v>5.85</v>
      </c>
      <c r="Q289" s="14">
        <f t="shared" si="50"/>
        <v>7.987261146496816</v>
      </c>
      <c r="R289" s="14">
        <f t="shared" si="51"/>
        <v>8.503067484662576</v>
      </c>
      <c r="S289" s="5"/>
      <c r="T289" s="14">
        <f t="shared" si="52"/>
        <v>0.6875</v>
      </c>
      <c r="U289" s="14">
        <f t="shared" si="53"/>
        <v>5.85</v>
      </c>
      <c r="V289" s="14">
        <v>39</v>
      </c>
      <c r="W289" s="14">
        <v>18</v>
      </c>
      <c r="X289" s="4"/>
    </row>
    <row r="290" spans="12:24" ht="17.25">
      <c r="L290" s="19">
        <v>68</v>
      </c>
      <c r="M290" s="14">
        <v>150</v>
      </c>
      <c r="N290" s="5"/>
      <c r="O290" s="14">
        <f t="shared" si="48"/>
        <v>8.256880733944953</v>
      </c>
      <c r="P290" s="14">
        <f t="shared" si="49"/>
        <v>5.856880733944953</v>
      </c>
      <c r="Q290" s="14">
        <f t="shared" si="50"/>
        <v>7.994389901823282</v>
      </c>
      <c r="R290" s="14">
        <f t="shared" si="51"/>
        <v>8.509680324178298</v>
      </c>
      <c r="S290" s="5"/>
      <c r="T290" s="14">
        <f t="shared" si="52"/>
        <v>0.6880733944954128</v>
      </c>
      <c r="U290" s="14">
        <f t="shared" si="53"/>
        <v>5.856880733944953</v>
      </c>
      <c r="V290" s="14">
        <v>39</v>
      </c>
      <c r="W290" s="14">
        <v>22</v>
      </c>
      <c r="X290" s="4"/>
    </row>
    <row r="291" spans="12:24" ht="17.25">
      <c r="L291" s="19">
        <v>12</v>
      </c>
      <c r="M291" s="14">
        <v>27</v>
      </c>
      <c r="N291" s="5"/>
      <c r="O291" s="14">
        <f t="shared" si="48"/>
        <v>8.307692307692307</v>
      </c>
      <c r="P291" s="14">
        <f t="shared" si="49"/>
        <v>5.907692307692306</v>
      </c>
      <c r="Q291" s="14">
        <f t="shared" si="50"/>
        <v>8.047058823529412</v>
      </c>
      <c r="R291" s="14">
        <f t="shared" si="51"/>
        <v>8.558490566037735</v>
      </c>
      <c r="S291" s="5"/>
      <c r="T291" s="14">
        <f t="shared" si="52"/>
        <v>0.6923076923076923</v>
      </c>
      <c r="U291" s="14">
        <f t="shared" si="53"/>
        <v>5.907692307692306</v>
      </c>
      <c r="V291" s="14">
        <v>39</v>
      </c>
      <c r="W291" s="14">
        <v>27</v>
      </c>
      <c r="X291" s="4"/>
    </row>
    <row r="292" spans="12:24" ht="17.25">
      <c r="L292" s="19">
        <v>33</v>
      </c>
      <c r="M292" s="14">
        <v>82</v>
      </c>
      <c r="N292" s="5"/>
      <c r="O292" s="14">
        <f t="shared" si="48"/>
        <v>8.556521739130435</v>
      </c>
      <c r="P292" s="14">
        <f t="shared" si="49"/>
        <v>6.156521739130435</v>
      </c>
      <c r="Q292" s="14">
        <f t="shared" si="50"/>
        <v>8.305641936916926</v>
      </c>
      <c r="R292" s="14">
        <f t="shared" si="51"/>
        <v>8.796934865900383</v>
      </c>
      <c r="S292" s="5"/>
      <c r="T292" s="14">
        <f t="shared" si="52"/>
        <v>0.7130434782608696</v>
      </c>
      <c r="U292" s="14">
        <f t="shared" si="53"/>
        <v>6.156521739130435</v>
      </c>
      <c r="V292" s="14">
        <v>39</v>
      </c>
      <c r="W292" s="14">
        <v>33</v>
      </c>
      <c r="X292" s="4"/>
    </row>
    <row r="293" spans="12:24" ht="17.25">
      <c r="L293" s="19">
        <v>27</v>
      </c>
      <c r="M293" s="14">
        <v>68</v>
      </c>
      <c r="N293" s="5"/>
      <c r="O293" s="14">
        <f t="shared" si="48"/>
        <v>8.589473684210526</v>
      </c>
      <c r="P293" s="14">
        <f t="shared" si="49"/>
        <v>6.189473684210526</v>
      </c>
      <c r="Q293" s="14">
        <f t="shared" si="50"/>
        <v>8.33996772458311</v>
      </c>
      <c r="R293" s="14">
        <f t="shared" si="51"/>
        <v>8.828438948995363</v>
      </c>
      <c r="S293" s="5"/>
      <c r="T293" s="14">
        <f t="shared" si="52"/>
        <v>0.7157894736842105</v>
      </c>
      <c r="U293" s="14">
        <f t="shared" si="53"/>
        <v>6.189473684210526</v>
      </c>
      <c r="V293" s="14">
        <v>39</v>
      </c>
      <c r="W293" s="14">
        <v>39</v>
      </c>
      <c r="X293" s="4"/>
    </row>
    <row r="294" spans="12:24" ht="17.25">
      <c r="L294" s="19">
        <v>22</v>
      </c>
      <c r="M294" s="14">
        <v>56</v>
      </c>
      <c r="N294" s="5"/>
      <c r="O294" s="14">
        <f t="shared" si="48"/>
        <v>8.615384615384615</v>
      </c>
      <c r="P294" s="14">
        <f t="shared" si="49"/>
        <v>6.215384615384615</v>
      </c>
      <c r="Q294" s="14">
        <f t="shared" si="50"/>
        <v>8.36697247706422</v>
      </c>
      <c r="R294" s="14">
        <f t="shared" si="51"/>
        <v>8.853199498117942</v>
      </c>
      <c r="S294" s="5"/>
      <c r="T294" s="14">
        <f t="shared" si="52"/>
        <v>0.717948717948718</v>
      </c>
      <c r="U294" s="14">
        <f t="shared" si="53"/>
        <v>6.215384615384615</v>
      </c>
      <c r="V294" s="14">
        <v>39</v>
      </c>
      <c r="W294" s="14">
        <v>47</v>
      </c>
      <c r="X294" s="4"/>
    </row>
    <row r="295" spans="12:24" ht="17.25">
      <c r="L295" s="19">
        <v>47</v>
      </c>
      <c r="M295" s="14">
        <v>120</v>
      </c>
      <c r="N295" s="5"/>
      <c r="O295" s="14">
        <f t="shared" si="48"/>
        <v>8.622754491017965</v>
      </c>
      <c r="P295" s="14">
        <f t="shared" si="49"/>
        <v>6.222754491017964</v>
      </c>
      <c r="Q295" s="14">
        <f t="shared" si="50"/>
        <v>8.374655647382921</v>
      </c>
      <c r="R295" s="14">
        <f t="shared" si="51"/>
        <v>8.86024025783768</v>
      </c>
      <c r="S295" s="5"/>
      <c r="T295" s="14">
        <f t="shared" si="52"/>
        <v>0.718562874251497</v>
      </c>
      <c r="U295" s="14">
        <f t="shared" si="53"/>
        <v>6.222754491017964</v>
      </c>
      <c r="V295" s="14">
        <v>39</v>
      </c>
      <c r="W295" s="14">
        <v>56</v>
      </c>
      <c r="X295" s="4"/>
    </row>
    <row r="296" spans="12:24" ht="17.25">
      <c r="L296" s="19">
        <v>39</v>
      </c>
      <c r="M296" s="14">
        <v>100</v>
      </c>
      <c r="N296" s="5"/>
      <c r="O296" s="14">
        <f t="shared" si="48"/>
        <v>8.633093525179856</v>
      </c>
      <c r="P296" s="14">
        <f t="shared" si="49"/>
        <v>6.233093525179855</v>
      </c>
      <c r="Q296" s="14">
        <f t="shared" si="50"/>
        <v>8.385435821993381</v>
      </c>
      <c r="R296" s="14">
        <f t="shared" si="51"/>
        <v>8.870116156282998</v>
      </c>
      <c r="S296" s="5"/>
      <c r="T296" s="14">
        <f t="shared" si="52"/>
        <v>0.7194244604316546</v>
      </c>
      <c r="U296" s="14">
        <f t="shared" si="53"/>
        <v>6.233093525179855</v>
      </c>
      <c r="V296" s="14">
        <v>39</v>
      </c>
      <c r="W296" s="14">
        <v>68</v>
      </c>
      <c r="X296" s="4"/>
    </row>
    <row r="297" spans="12:24" ht="17.25">
      <c r="L297" s="19">
        <v>15</v>
      </c>
      <c r="M297" s="14">
        <v>39</v>
      </c>
      <c r="N297" s="5"/>
      <c r="O297" s="14">
        <f t="shared" si="48"/>
        <v>8.666666666666666</v>
      </c>
      <c r="P297" s="14">
        <f t="shared" si="49"/>
        <v>6.266666666666666</v>
      </c>
      <c r="Q297" s="14">
        <f t="shared" si="50"/>
        <v>8.420454545454545</v>
      </c>
      <c r="R297" s="14">
        <f t="shared" si="51"/>
        <v>8.902173913043478</v>
      </c>
      <c r="S297" s="5"/>
      <c r="T297" s="14">
        <f t="shared" si="52"/>
        <v>0.7222222222222222</v>
      </c>
      <c r="U297" s="14">
        <f t="shared" si="53"/>
        <v>6.266666666666666</v>
      </c>
      <c r="V297" s="14">
        <v>39</v>
      </c>
      <c r="W297" s="14">
        <v>82</v>
      </c>
      <c r="X297" s="4"/>
    </row>
    <row r="298" spans="12:24" ht="17.25">
      <c r="L298" s="19">
        <v>18</v>
      </c>
      <c r="M298" s="14">
        <v>47</v>
      </c>
      <c r="N298" s="5"/>
      <c r="O298" s="14">
        <f t="shared" si="48"/>
        <v>8.676923076923076</v>
      </c>
      <c r="P298" s="14">
        <f t="shared" si="49"/>
        <v>6.276923076923076</v>
      </c>
      <c r="Q298" s="14">
        <f t="shared" si="50"/>
        <v>8.431156569630213</v>
      </c>
      <c r="R298" s="14">
        <f t="shared" si="51"/>
        <v>8.91196388261851</v>
      </c>
      <c r="S298" s="5"/>
      <c r="T298" s="14">
        <f t="shared" si="52"/>
        <v>0.7230769230769231</v>
      </c>
      <c r="U298" s="14">
        <f t="shared" si="53"/>
        <v>6.276923076923076</v>
      </c>
      <c r="V298" s="14">
        <v>39</v>
      </c>
      <c r="W298" s="14">
        <v>100</v>
      </c>
      <c r="X298" s="4"/>
    </row>
    <row r="299" spans="12:24" ht="17.25">
      <c r="L299" s="19">
        <v>68</v>
      </c>
      <c r="M299" s="14">
        <v>180</v>
      </c>
      <c r="N299" s="5"/>
      <c r="O299" s="14">
        <f t="shared" si="48"/>
        <v>8.70967741935484</v>
      </c>
      <c r="P299" s="14">
        <f t="shared" si="49"/>
        <v>6.3096774193548395</v>
      </c>
      <c r="Q299" s="14">
        <f t="shared" si="50"/>
        <v>8.465346534653465</v>
      </c>
      <c r="R299" s="14">
        <f t="shared" si="51"/>
        <v>8.943217665615142</v>
      </c>
      <c r="S299" s="5"/>
      <c r="T299" s="14">
        <f t="shared" si="52"/>
        <v>0.7258064516129032</v>
      </c>
      <c r="U299" s="14">
        <f t="shared" si="53"/>
        <v>6.3096774193548395</v>
      </c>
      <c r="V299" s="14">
        <v>39</v>
      </c>
      <c r="W299" s="14">
        <v>120</v>
      </c>
      <c r="X299" s="4"/>
    </row>
    <row r="300" spans="12:24" ht="17.25">
      <c r="L300" s="19">
        <v>56</v>
      </c>
      <c r="M300" s="14">
        <v>150</v>
      </c>
      <c r="N300" s="5"/>
      <c r="O300" s="14">
        <f t="shared" si="48"/>
        <v>8.737864077669903</v>
      </c>
      <c r="P300" s="14">
        <f t="shared" si="49"/>
        <v>6.337864077669902</v>
      </c>
      <c r="Q300" s="14">
        <f t="shared" si="50"/>
        <v>8.49478390461997</v>
      </c>
      <c r="R300" s="14">
        <f t="shared" si="51"/>
        <v>8.970099667774086</v>
      </c>
      <c r="S300" s="5"/>
      <c r="T300" s="14">
        <f t="shared" si="52"/>
        <v>0.7281553398058253</v>
      </c>
      <c r="U300" s="14">
        <f t="shared" si="53"/>
        <v>6.337864077669902</v>
      </c>
      <c r="V300" s="14">
        <v>39</v>
      </c>
      <c r="W300" s="14">
        <v>150</v>
      </c>
      <c r="X300" s="4"/>
    </row>
    <row r="301" spans="12:24" ht="17.25">
      <c r="L301" s="19">
        <v>82</v>
      </c>
      <c r="M301" s="14">
        <v>220</v>
      </c>
      <c r="N301" s="5"/>
      <c r="O301" s="14">
        <f t="shared" si="48"/>
        <v>8.741721854304636</v>
      </c>
      <c r="P301" s="14">
        <f t="shared" si="49"/>
        <v>6.341721854304636</v>
      </c>
      <c r="Q301" s="14">
        <f t="shared" si="50"/>
        <v>8.498813961369027</v>
      </c>
      <c r="R301" s="14">
        <f t="shared" si="51"/>
        <v>8.973777921657495</v>
      </c>
      <c r="S301" s="5"/>
      <c r="T301" s="14">
        <f t="shared" si="52"/>
        <v>0.7284768211920529</v>
      </c>
      <c r="U301" s="14">
        <f t="shared" si="53"/>
        <v>6.341721854304636</v>
      </c>
      <c r="V301" s="14">
        <v>39</v>
      </c>
      <c r="W301" s="14">
        <v>180</v>
      </c>
      <c r="X301" s="4"/>
    </row>
    <row r="302" spans="12:24" ht="17.25">
      <c r="L302" s="19">
        <v>10</v>
      </c>
      <c r="M302" s="14">
        <v>27</v>
      </c>
      <c r="N302" s="5"/>
      <c r="O302" s="14">
        <f t="shared" si="48"/>
        <v>8.756756756756756</v>
      </c>
      <c r="P302" s="14">
        <f t="shared" si="49"/>
        <v>6.356756756756756</v>
      </c>
      <c r="Q302" s="14">
        <f t="shared" si="50"/>
        <v>8.514522821576763</v>
      </c>
      <c r="R302" s="14">
        <f t="shared" si="51"/>
        <v>8.988110964332892</v>
      </c>
      <c r="S302" s="5"/>
      <c r="T302" s="14">
        <f t="shared" si="52"/>
        <v>0.7297297297297297</v>
      </c>
      <c r="U302" s="14">
        <f t="shared" si="53"/>
        <v>6.356756756756756</v>
      </c>
      <c r="V302" s="14">
        <v>39</v>
      </c>
      <c r="W302" s="14">
        <v>220</v>
      </c>
      <c r="X302" s="4"/>
    </row>
    <row r="303" spans="12:24" ht="17.25">
      <c r="L303" s="19">
        <v>12</v>
      </c>
      <c r="M303" s="14">
        <v>33</v>
      </c>
      <c r="N303" s="5"/>
      <c r="O303" s="14">
        <f t="shared" si="48"/>
        <v>8.799999999999999</v>
      </c>
      <c r="P303" s="14">
        <f t="shared" si="49"/>
        <v>6.399999999999999</v>
      </c>
      <c r="Q303" s="14">
        <f t="shared" si="50"/>
        <v>8.559726962457336</v>
      </c>
      <c r="R303" s="14">
        <f t="shared" si="51"/>
        <v>9.029315960912053</v>
      </c>
      <c r="S303" s="5"/>
      <c r="T303" s="14">
        <f t="shared" si="52"/>
        <v>0.7333333333333333</v>
      </c>
      <c r="U303" s="14">
        <f t="shared" si="53"/>
        <v>6.399999999999999</v>
      </c>
      <c r="V303" s="14">
        <v>39</v>
      </c>
      <c r="W303" s="14">
        <v>270</v>
      </c>
      <c r="X303" s="4"/>
    </row>
    <row r="304" spans="12:24" ht="17.25">
      <c r="L304" s="19">
        <v>33</v>
      </c>
      <c r="M304" s="14">
        <v>100</v>
      </c>
      <c r="N304" s="5"/>
      <c r="O304" s="14">
        <f t="shared" si="48"/>
        <v>9.022556390977442</v>
      </c>
      <c r="P304" s="14">
        <f t="shared" si="49"/>
        <v>6.622556390977442</v>
      </c>
      <c r="Q304" s="14">
        <f t="shared" si="50"/>
        <v>8.792903972232935</v>
      </c>
      <c r="R304" s="14">
        <f t="shared" si="51"/>
        <v>9.24092409240924</v>
      </c>
      <c r="S304" s="5"/>
      <c r="T304" s="14">
        <f t="shared" si="52"/>
        <v>0.7518796992481203</v>
      </c>
      <c r="U304" s="14">
        <f t="shared" si="53"/>
        <v>6.622556390977442</v>
      </c>
      <c r="V304" s="14">
        <v>39</v>
      </c>
      <c r="W304" s="14">
        <v>330</v>
      </c>
      <c r="X304" s="4"/>
    </row>
    <row r="305" spans="12:24" ht="17.25">
      <c r="L305" s="19">
        <v>27</v>
      </c>
      <c r="M305" s="14">
        <v>82</v>
      </c>
      <c r="N305" s="5"/>
      <c r="O305" s="14">
        <f t="shared" si="48"/>
        <v>9.027522935779817</v>
      </c>
      <c r="P305" s="14">
        <f t="shared" si="49"/>
        <v>6.627522935779817</v>
      </c>
      <c r="Q305" s="14">
        <f t="shared" si="50"/>
        <v>8.798117647058824</v>
      </c>
      <c r="R305" s="14">
        <f t="shared" si="51"/>
        <v>9.245637583892618</v>
      </c>
      <c r="S305" s="5"/>
      <c r="T305" s="14">
        <f t="shared" si="52"/>
        <v>0.7522935779816514</v>
      </c>
      <c r="U305" s="14">
        <f t="shared" si="53"/>
        <v>6.627522935779817</v>
      </c>
      <c r="V305" s="14">
        <v>39</v>
      </c>
      <c r="W305" s="14">
        <v>390</v>
      </c>
      <c r="X305" s="4"/>
    </row>
    <row r="306" spans="12:24" ht="17.25">
      <c r="L306" s="19">
        <v>39</v>
      </c>
      <c r="M306" s="14">
        <v>120</v>
      </c>
      <c r="N306" s="5"/>
      <c r="O306" s="14">
        <f t="shared" si="48"/>
        <v>9.056603773584907</v>
      </c>
      <c r="P306" s="14">
        <f t="shared" si="49"/>
        <v>6.656603773584907</v>
      </c>
      <c r="Q306" s="14">
        <f t="shared" si="50"/>
        <v>8.828654404646661</v>
      </c>
      <c r="R306" s="14">
        <f t="shared" si="51"/>
        <v>9.273229070837166</v>
      </c>
      <c r="S306" s="5"/>
      <c r="T306" s="14">
        <f t="shared" si="52"/>
        <v>0.7547169811320755</v>
      </c>
      <c r="U306" s="14">
        <f t="shared" si="53"/>
        <v>6.656603773584907</v>
      </c>
      <c r="V306" s="14">
        <v>39</v>
      </c>
      <c r="W306" s="14">
        <v>470</v>
      </c>
      <c r="X306" s="4"/>
    </row>
    <row r="307" spans="12:24" ht="17.25">
      <c r="L307" s="19">
        <v>22</v>
      </c>
      <c r="M307" s="14">
        <v>68</v>
      </c>
      <c r="N307" s="5"/>
      <c r="O307" s="14">
        <f t="shared" si="48"/>
        <v>9.066666666666666</v>
      </c>
      <c r="P307" s="14">
        <f t="shared" si="49"/>
        <v>6.666666666666666</v>
      </c>
      <c r="Q307" s="14">
        <f t="shared" si="50"/>
        <v>8.839224629418473</v>
      </c>
      <c r="R307" s="14">
        <f t="shared" si="51"/>
        <v>9.282773564463705</v>
      </c>
      <c r="S307" s="5"/>
      <c r="T307" s="14">
        <f t="shared" si="52"/>
        <v>0.7555555555555555</v>
      </c>
      <c r="U307" s="14">
        <f t="shared" si="53"/>
        <v>6.666666666666666</v>
      </c>
      <c r="V307" s="14">
        <v>39</v>
      </c>
      <c r="W307" s="14">
        <v>560</v>
      </c>
      <c r="X307" s="4"/>
    </row>
    <row r="308" spans="12:24" ht="17.25">
      <c r="L308" s="19">
        <v>18</v>
      </c>
      <c r="M308" s="14">
        <v>56</v>
      </c>
      <c r="N308" s="5"/>
      <c r="O308" s="14">
        <f t="shared" si="48"/>
        <v>9.08108108108108</v>
      </c>
      <c r="P308" s="14">
        <f t="shared" si="49"/>
        <v>6.68108108108108</v>
      </c>
      <c r="Q308" s="14">
        <f t="shared" si="50"/>
        <v>8.854368932038835</v>
      </c>
      <c r="R308" s="14">
        <f t="shared" si="51"/>
        <v>9.296442687747035</v>
      </c>
      <c r="S308" s="5"/>
      <c r="T308" s="14">
        <f t="shared" si="52"/>
        <v>0.7567567567567568</v>
      </c>
      <c r="U308" s="14">
        <f t="shared" si="53"/>
        <v>6.68108108108108</v>
      </c>
      <c r="V308" s="14">
        <v>39</v>
      </c>
      <c r="W308" s="14">
        <v>680</v>
      </c>
      <c r="X308" s="4"/>
    </row>
    <row r="309" spans="12:24" ht="17.25">
      <c r="L309" s="19">
        <v>15</v>
      </c>
      <c r="M309" s="14">
        <v>47</v>
      </c>
      <c r="N309" s="5"/>
      <c r="O309" s="14">
        <f t="shared" si="48"/>
        <v>9.096774193548388</v>
      </c>
      <c r="P309" s="14">
        <f t="shared" si="49"/>
        <v>6.6967741935483875</v>
      </c>
      <c r="Q309" s="14">
        <f t="shared" si="50"/>
        <v>8.870860927152318</v>
      </c>
      <c r="R309" s="14">
        <f t="shared" si="51"/>
        <v>9.311320754716983</v>
      </c>
      <c r="S309" s="5"/>
      <c r="T309" s="14">
        <f t="shared" si="52"/>
        <v>0.7580645161290323</v>
      </c>
      <c r="U309" s="14">
        <f t="shared" si="53"/>
        <v>6.6967741935483875</v>
      </c>
      <c r="V309" s="14">
        <v>39</v>
      </c>
      <c r="W309" s="14">
        <v>820</v>
      </c>
      <c r="X309" s="4"/>
    </row>
    <row r="310" spans="12:24" ht="17.25">
      <c r="L310" s="19">
        <v>47</v>
      </c>
      <c r="M310" s="14">
        <v>150</v>
      </c>
      <c r="N310" s="5"/>
      <c r="O310" s="14">
        <f t="shared" si="48"/>
        <v>9.137055837563452</v>
      </c>
      <c r="P310" s="14">
        <f t="shared" si="49"/>
        <v>6.737055837563451</v>
      </c>
      <c r="Q310" s="14">
        <f t="shared" si="50"/>
        <v>8.913213448006255</v>
      </c>
      <c r="R310" s="14">
        <f t="shared" si="51"/>
        <v>9.349492950779124</v>
      </c>
      <c r="S310" s="5"/>
      <c r="T310" s="14">
        <f t="shared" si="52"/>
        <v>0.7614213197969543</v>
      </c>
      <c r="U310" s="14">
        <f t="shared" si="53"/>
        <v>6.737055837563451</v>
      </c>
      <c r="V310" s="14">
        <v>47</v>
      </c>
      <c r="W310" s="14">
        <v>1</v>
      </c>
      <c r="X310" s="4"/>
    </row>
    <row r="311" spans="12:24" ht="17.25">
      <c r="L311" s="19">
        <v>56</v>
      </c>
      <c r="M311" s="14">
        <v>180</v>
      </c>
      <c r="N311" s="5"/>
      <c r="O311" s="14">
        <f t="shared" si="48"/>
        <v>9.152542372881356</v>
      </c>
      <c r="P311" s="14">
        <f t="shared" si="49"/>
        <v>6.752542372881356</v>
      </c>
      <c r="Q311" s="14">
        <f t="shared" si="50"/>
        <v>8.929503916449086</v>
      </c>
      <c r="R311" s="14">
        <f t="shared" si="51"/>
        <v>9.364161849710984</v>
      </c>
      <c r="S311" s="5"/>
      <c r="T311" s="14">
        <f t="shared" si="52"/>
        <v>0.7627118644067796</v>
      </c>
      <c r="U311" s="14">
        <f t="shared" si="53"/>
        <v>6.752542372881356</v>
      </c>
      <c r="V311" s="14">
        <v>47</v>
      </c>
      <c r="W311" s="14">
        <v>1.2</v>
      </c>
      <c r="X311" s="4"/>
    </row>
    <row r="312" spans="12:24" ht="17.25">
      <c r="L312" s="19">
        <v>68</v>
      </c>
      <c r="M312" s="14">
        <v>220</v>
      </c>
      <c r="N312" s="5"/>
      <c r="O312" s="14">
        <f t="shared" si="48"/>
        <v>9.166666666666666</v>
      </c>
      <c r="P312" s="14">
        <f t="shared" si="49"/>
        <v>6.766666666666666</v>
      </c>
      <c r="Q312" s="14">
        <f t="shared" si="50"/>
        <v>8.944365192582026</v>
      </c>
      <c r="R312" s="14">
        <f t="shared" si="51"/>
        <v>9.377537212449255</v>
      </c>
      <c r="S312" s="5"/>
      <c r="T312" s="14">
        <f t="shared" si="52"/>
        <v>0.7638888888888888</v>
      </c>
      <c r="U312" s="14">
        <f t="shared" si="53"/>
        <v>6.766666666666666</v>
      </c>
      <c r="V312" s="14">
        <v>47</v>
      </c>
      <c r="W312" s="14">
        <v>1.5</v>
      </c>
      <c r="X312" s="4"/>
    </row>
    <row r="313" spans="12:24" ht="17.25">
      <c r="L313" s="19">
        <v>12</v>
      </c>
      <c r="M313" s="14">
        <v>39</v>
      </c>
      <c r="N313" s="5"/>
      <c r="O313" s="14">
        <f t="shared" si="48"/>
        <v>9.176470588235293</v>
      </c>
      <c r="P313" s="14">
        <f t="shared" si="49"/>
        <v>6.776470588235293</v>
      </c>
      <c r="Q313" s="14">
        <f t="shared" si="50"/>
        <v>8.954682779456192</v>
      </c>
      <c r="R313" s="14">
        <f t="shared" si="51"/>
        <v>9.386819484240688</v>
      </c>
      <c r="S313" s="5"/>
      <c r="T313" s="14">
        <f t="shared" si="52"/>
        <v>0.7647058823529411</v>
      </c>
      <c r="U313" s="14">
        <f t="shared" si="53"/>
        <v>6.776470588235293</v>
      </c>
      <c r="V313" s="14">
        <v>47</v>
      </c>
      <c r="W313" s="14">
        <v>1.8</v>
      </c>
      <c r="X313" s="4"/>
    </row>
    <row r="314" spans="12:24" ht="17.25">
      <c r="L314" s="19">
        <v>82</v>
      </c>
      <c r="M314" s="14">
        <v>270</v>
      </c>
      <c r="N314" s="5"/>
      <c r="O314" s="14">
        <f t="shared" si="48"/>
        <v>9.204545454545455</v>
      </c>
      <c r="P314" s="14">
        <f t="shared" si="49"/>
        <v>6.804545454545455</v>
      </c>
      <c r="Q314" s="14">
        <f t="shared" si="50"/>
        <v>8.984238178633975</v>
      </c>
      <c r="R314" s="14">
        <f t="shared" si="51"/>
        <v>9.413392363032651</v>
      </c>
      <c r="S314" s="5"/>
      <c r="T314" s="14">
        <f t="shared" si="52"/>
        <v>0.7670454545454546</v>
      </c>
      <c r="U314" s="14">
        <f t="shared" si="53"/>
        <v>6.804545454545455</v>
      </c>
      <c r="V314" s="14">
        <v>47</v>
      </c>
      <c r="W314" s="14">
        <v>2.2</v>
      </c>
      <c r="X314" s="4"/>
    </row>
    <row r="315" spans="12:24" ht="17.25">
      <c r="L315" s="19">
        <v>10</v>
      </c>
      <c r="M315" s="14">
        <v>33</v>
      </c>
      <c r="N315" s="5"/>
      <c r="O315" s="14">
        <f t="shared" si="48"/>
        <v>9.209302325581396</v>
      </c>
      <c r="P315" s="14">
        <f t="shared" si="49"/>
        <v>6.809302325581395</v>
      </c>
      <c r="Q315" s="14">
        <f t="shared" si="50"/>
        <v>8.989247311827958</v>
      </c>
      <c r="R315" s="14">
        <f t="shared" si="51"/>
        <v>9.417893544733863</v>
      </c>
      <c r="S315" s="5"/>
      <c r="T315" s="14">
        <f t="shared" si="52"/>
        <v>0.7674418604651163</v>
      </c>
      <c r="U315" s="14">
        <f t="shared" si="53"/>
        <v>6.809302325581395</v>
      </c>
      <c r="V315" s="14">
        <v>47</v>
      </c>
      <c r="W315" s="14">
        <v>2.7</v>
      </c>
      <c r="X315" s="4"/>
    </row>
    <row r="316" spans="12:24" ht="17.25">
      <c r="L316" s="19">
        <v>33</v>
      </c>
      <c r="M316" s="14">
        <v>120</v>
      </c>
      <c r="N316" s="5"/>
      <c r="O316" s="14">
        <f t="shared" si="48"/>
        <v>9.411764705882353</v>
      </c>
      <c r="P316" s="14">
        <f t="shared" si="49"/>
        <v>7.011764705882353</v>
      </c>
      <c r="Q316" s="14">
        <f t="shared" si="50"/>
        <v>9.202825428859738</v>
      </c>
      <c r="R316" s="14">
        <f t="shared" si="51"/>
        <v>9.609151572926597</v>
      </c>
      <c r="S316" s="5"/>
      <c r="T316" s="14">
        <f t="shared" si="52"/>
        <v>0.7843137254901961</v>
      </c>
      <c r="U316" s="14">
        <f t="shared" si="53"/>
        <v>7.011764705882353</v>
      </c>
      <c r="V316" s="14">
        <v>47</v>
      </c>
      <c r="W316" s="14">
        <v>3.3</v>
      </c>
      <c r="X316" s="4"/>
    </row>
    <row r="317" spans="12:24" ht="17.25">
      <c r="L317" s="19">
        <v>27</v>
      </c>
      <c r="M317" s="14">
        <v>100</v>
      </c>
      <c r="N317" s="5"/>
      <c r="O317" s="14">
        <f t="shared" si="48"/>
        <v>9.448818897637796</v>
      </c>
      <c r="P317" s="14">
        <f t="shared" si="49"/>
        <v>7.048818897637796</v>
      </c>
      <c r="Q317" s="14">
        <f t="shared" si="50"/>
        <v>9.241994325091204</v>
      </c>
      <c r="R317" s="14">
        <f t="shared" si="51"/>
        <v>9.644087256027554</v>
      </c>
      <c r="S317" s="5"/>
      <c r="T317" s="14">
        <f t="shared" si="52"/>
        <v>0.7874015748031497</v>
      </c>
      <c r="U317" s="14">
        <f t="shared" si="53"/>
        <v>7.048818897637796</v>
      </c>
      <c r="V317" s="14">
        <v>47</v>
      </c>
      <c r="W317" s="14">
        <v>3.9</v>
      </c>
      <c r="X317" s="4"/>
    </row>
    <row r="318" spans="12:24" ht="17.25">
      <c r="L318" s="19">
        <v>22</v>
      </c>
      <c r="M318" s="14">
        <v>82</v>
      </c>
      <c r="N318" s="5"/>
      <c r="O318" s="14">
        <f t="shared" si="48"/>
        <v>9.461538461538462</v>
      </c>
      <c r="P318" s="14">
        <f t="shared" si="49"/>
        <v>7.061538461538461</v>
      </c>
      <c r="Q318" s="14">
        <f t="shared" si="50"/>
        <v>9.255445544554455</v>
      </c>
      <c r="R318" s="14">
        <f t="shared" si="51"/>
        <v>9.656074766355141</v>
      </c>
      <c r="S318" s="5"/>
      <c r="T318" s="14">
        <f t="shared" si="52"/>
        <v>0.7884615384615384</v>
      </c>
      <c r="U318" s="14">
        <f t="shared" si="53"/>
        <v>7.061538461538461</v>
      </c>
      <c r="V318" s="14">
        <v>47</v>
      </c>
      <c r="W318" s="14">
        <v>4.7</v>
      </c>
      <c r="X318" s="4"/>
    </row>
    <row r="319" spans="12:24" ht="17.25">
      <c r="L319" s="19">
        <v>15</v>
      </c>
      <c r="M319" s="14">
        <v>56</v>
      </c>
      <c r="N319" s="5"/>
      <c r="O319" s="14">
        <f t="shared" si="48"/>
        <v>9.464788732394366</v>
      </c>
      <c r="P319" s="14">
        <f t="shared" si="49"/>
        <v>7.064788732394366</v>
      </c>
      <c r="Q319" s="14">
        <f t="shared" si="50"/>
        <v>9.258883248730966</v>
      </c>
      <c r="R319" s="14">
        <f t="shared" si="51"/>
        <v>9.659137577002053</v>
      </c>
      <c r="S319" s="5"/>
      <c r="T319" s="14">
        <f t="shared" si="52"/>
        <v>0.7887323943661971</v>
      </c>
      <c r="U319" s="14">
        <f t="shared" si="53"/>
        <v>7.064788732394366</v>
      </c>
      <c r="V319" s="14">
        <v>47</v>
      </c>
      <c r="W319" s="14">
        <v>5.6</v>
      </c>
      <c r="X319" s="4"/>
    </row>
    <row r="320" spans="12:24" ht="17.25">
      <c r="L320" s="19">
        <v>18</v>
      </c>
      <c r="M320" s="14">
        <v>68</v>
      </c>
      <c r="N320" s="5"/>
      <c r="O320" s="14">
        <f t="shared" si="48"/>
        <v>9.488372093023255</v>
      </c>
      <c r="P320" s="14">
        <f t="shared" si="49"/>
        <v>7.0883720930232545</v>
      </c>
      <c r="Q320" s="14">
        <f t="shared" si="50"/>
        <v>9.28383233532934</v>
      </c>
      <c r="R320" s="14">
        <f t="shared" si="51"/>
        <v>9.68135593220339</v>
      </c>
      <c r="S320" s="5"/>
      <c r="T320" s="14">
        <f t="shared" si="52"/>
        <v>0.7906976744186046</v>
      </c>
      <c r="U320" s="14">
        <f t="shared" si="53"/>
        <v>7.0883720930232545</v>
      </c>
      <c r="V320" s="14">
        <v>47</v>
      </c>
      <c r="W320" s="14">
        <v>6.8</v>
      </c>
      <c r="X320" s="4"/>
    </row>
    <row r="321" spans="12:24" ht="17.25">
      <c r="L321" s="19">
        <v>47</v>
      </c>
      <c r="M321" s="14">
        <v>180</v>
      </c>
      <c r="N321" s="5"/>
      <c r="O321" s="14">
        <f t="shared" si="48"/>
        <v>9.515418502202643</v>
      </c>
      <c r="P321" s="14">
        <f t="shared" si="49"/>
        <v>7.115418502202642</v>
      </c>
      <c r="Q321" s="14">
        <f t="shared" si="50"/>
        <v>9.312457454050374</v>
      </c>
      <c r="R321" s="14">
        <f t="shared" si="51"/>
        <v>9.706826449818104</v>
      </c>
      <c r="S321" s="5"/>
      <c r="T321" s="14">
        <f t="shared" si="52"/>
        <v>0.7929515418502202</v>
      </c>
      <c r="U321" s="14">
        <f t="shared" si="53"/>
        <v>7.115418502202642</v>
      </c>
      <c r="V321" s="14">
        <v>47</v>
      </c>
      <c r="W321" s="14">
        <v>8.2</v>
      </c>
      <c r="X321" s="4"/>
    </row>
    <row r="322" spans="12:24" ht="17.25">
      <c r="L322" s="19">
        <v>39</v>
      </c>
      <c r="M322" s="14">
        <v>150</v>
      </c>
      <c r="N322" s="5"/>
      <c r="O322" s="14">
        <f t="shared" si="48"/>
        <v>9.523809523809524</v>
      </c>
      <c r="P322" s="14">
        <f t="shared" si="49"/>
        <v>7.123809523809523</v>
      </c>
      <c r="Q322" s="14">
        <f t="shared" si="50"/>
        <v>9.321340964840557</v>
      </c>
      <c r="R322" s="14">
        <f t="shared" si="51"/>
        <v>9.714726291441789</v>
      </c>
      <c r="S322" s="5"/>
      <c r="T322" s="14">
        <f t="shared" si="52"/>
        <v>0.7936507936507936</v>
      </c>
      <c r="U322" s="14">
        <f t="shared" si="53"/>
        <v>7.123809523809523</v>
      </c>
      <c r="V322" s="14">
        <v>47</v>
      </c>
      <c r="W322" s="14">
        <v>10</v>
      </c>
      <c r="X322" s="4"/>
    </row>
    <row r="323" spans="12:24" ht="17.25">
      <c r="L323" s="19">
        <v>10</v>
      </c>
      <c r="M323" s="14">
        <v>39</v>
      </c>
      <c r="N323" s="5"/>
      <c r="O323" s="14">
        <f t="shared" si="48"/>
        <v>9.551020408163264</v>
      </c>
      <c r="P323" s="14">
        <f t="shared" si="49"/>
        <v>7.151020408163264</v>
      </c>
      <c r="Q323" s="14">
        <f t="shared" si="50"/>
        <v>9.350157728706625</v>
      </c>
      <c r="R323" s="14">
        <f t="shared" si="51"/>
        <v>9.74033696729435</v>
      </c>
      <c r="S323" s="5"/>
      <c r="T323" s="14">
        <f t="shared" si="52"/>
        <v>0.7959183673469388</v>
      </c>
      <c r="U323" s="14">
        <f t="shared" si="53"/>
        <v>7.151020408163264</v>
      </c>
      <c r="V323" s="14">
        <v>47</v>
      </c>
      <c r="W323" s="14">
        <v>12</v>
      </c>
      <c r="X323" s="4"/>
    </row>
    <row r="324" spans="12:24" ht="17.25">
      <c r="L324" s="19">
        <v>12</v>
      </c>
      <c r="M324" s="14">
        <v>47</v>
      </c>
      <c r="N324" s="5"/>
      <c r="O324" s="14">
        <f t="shared" si="48"/>
        <v>9.559322033898304</v>
      </c>
      <c r="P324" s="14">
        <f t="shared" si="49"/>
        <v>7.159322033898304</v>
      </c>
      <c r="Q324" s="14">
        <f t="shared" si="50"/>
        <v>9.3589519650655</v>
      </c>
      <c r="R324" s="14">
        <f t="shared" si="51"/>
        <v>9.748148148148148</v>
      </c>
      <c r="S324" s="5"/>
      <c r="T324" s="14">
        <f t="shared" si="52"/>
        <v>0.7966101694915254</v>
      </c>
      <c r="U324" s="14">
        <f t="shared" si="53"/>
        <v>7.159322033898304</v>
      </c>
      <c r="V324" s="14">
        <v>47</v>
      </c>
      <c r="W324" s="14">
        <v>15</v>
      </c>
      <c r="X324" s="4"/>
    </row>
    <row r="325" spans="12:24" ht="17.25">
      <c r="L325" s="19">
        <v>56</v>
      </c>
      <c r="M325" s="14">
        <v>220</v>
      </c>
      <c r="N325" s="5"/>
      <c r="O325" s="14">
        <f t="shared" si="48"/>
        <v>9.565217391304348</v>
      </c>
      <c r="P325" s="14">
        <f t="shared" si="49"/>
        <v>7.165217391304347</v>
      </c>
      <c r="Q325" s="14">
        <f t="shared" si="50"/>
        <v>9.365197908887229</v>
      </c>
      <c r="R325" s="14">
        <f t="shared" si="51"/>
        <v>9.753694581280788</v>
      </c>
      <c r="S325" s="5"/>
      <c r="T325" s="14">
        <f t="shared" si="52"/>
        <v>0.7971014492753623</v>
      </c>
      <c r="U325" s="14">
        <f t="shared" si="53"/>
        <v>7.165217391304347</v>
      </c>
      <c r="V325" s="14">
        <v>47</v>
      </c>
      <c r="W325" s="14">
        <v>18</v>
      </c>
      <c r="X325" s="4"/>
    </row>
    <row r="326" spans="12:24" ht="17.25">
      <c r="L326" s="19">
        <v>68</v>
      </c>
      <c r="M326" s="14">
        <v>270</v>
      </c>
      <c r="N326" s="5"/>
      <c r="O326" s="14">
        <f t="shared" si="48"/>
        <v>9.585798816568047</v>
      </c>
      <c r="P326" s="14">
        <f t="shared" si="49"/>
        <v>7.185798816568047</v>
      </c>
      <c r="Q326" s="14">
        <f t="shared" si="50"/>
        <v>9.38700823421775</v>
      </c>
      <c r="R326" s="14">
        <f t="shared" si="51"/>
        <v>9.773053720195346</v>
      </c>
      <c r="S326" s="5"/>
      <c r="T326" s="14">
        <f t="shared" si="52"/>
        <v>0.7988165680473372</v>
      </c>
      <c r="U326" s="14">
        <f t="shared" si="53"/>
        <v>7.185798816568047</v>
      </c>
      <c r="V326" s="14">
        <v>47</v>
      </c>
      <c r="W326" s="14">
        <v>22</v>
      </c>
      <c r="X326" s="4"/>
    </row>
    <row r="327" spans="12:24" ht="17.25">
      <c r="L327" s="19">
        <v>82</v>
      </c>
      <c r="M327" s="14">
        <v>330</v>
      </c>
      <c r="N327" s="5"/>
      <c r="O327" s="14">
        <f t="shared" si="48"/>
        <v>9.611650485436893</v>
      </c>
      <c r="P327" s="14">
        <f t="shared" si="49"/>
        <v>7.211650485436893</v>
      </c>
      <c r="Q327" s="14">
        <f t="shared" si="50"/>
        <v>9.414414414414415</v>
      </c>
      <c r="R327" s="14">
        <f t="shared" si="51"/>
        <v>9.797360980207353</v>
      </c>
      <c r="S327" s="5"/>
      <c r="T327" s="14">
        <f t="shared" si="52"/>
        <v>0.8009708737864077</v>
      </c>
      <c r="U327" s="14">
        <f t="shared" si="53"/>
        <v>7.211650485436893</v>
      </c>
      <c r="V327" s="14">
        <v>47</v>
      </c>
      <c r="W327" s="14">
        <v>27</v>
      </c>
      <c r="X327" s="4"/>
    </row>
    <row r="328" spans="12:24" ht="17.25">
      <c r="L328" s="19">
        <v>27</v>
      </c>
      <c r="M328" s="14">
        <v>120</v>
      </c>
      <c r="N328" s="5"/>
      <c r="O328" s="14">
        <f t="shared" si="48"/>
        <v>9.795918367346939</v>
      </c>
      <c r="P328" s="14">
        <f t="shared" si="49"/>
        <v>7.395918367346939</v>
      </c>
      <c r="Q328" s="14">
        <f t="shared" si="50"/>
        <v>9.610115911485774</v>
      </c>
      <c r="R328" s="14">
        <f t="shared" si="51"/>
        <v>9.970326409495549</v>
      </c>
      <c r="S328" s="5"/>
      <c r="T328" s="14">
        <f t="shared" si="52"/>
        <v>0.8163265306122449</v>
      </c>
      <c r="U328" s="14">
        <f t="shared" si="53"/>
        <v>7.395918367346939</v>
      </c>
      <c r="V328" s="14">
        <v>47</v>
      </c>
      <c r="W328" s="14">
        <v>33</v>
      </c>
      <c r="X328" s="4"/>
    </row>
    <row r="329" spans="12:24" ht="17.25">
      <c r="L329" s="19">
        <v>15</v>
      </c>
      <c r="M329" s="14">
        <v>68</v>
      </c>
      <c r="N329" s="5"/>
      <c r="O329" s="14">
        <f t="shared" si="48"/>
        <v>9.831325301204819</v>
      </c>
      <c r="P329" s="14">
        <f t="shared" si="49"/>
        <v>7.431325301204819</v>
      </c>
      <c r="Q329" s="14">
        <f t="shared" si="50"/>
        <v>9.647790914747977</v>
      </c>
      <c r="R329" s="14">
        <f t="shared" si="51"/>
        <v>10.003502626970228</v>
      </c>
      <c r="S329" s="5"/>
      <c r="T329" s="14">
        <f t="shared" si="52"/>
        <v>0.8192771084337349</v>
      </c>
      <c r="U329" s="14">
        <f t="shared" si="53"/>
        <v>7.431325301204819</v>
      </c>
      <c r="V329" s="14">
        <v>47</v>
      </c>
      <c r="W329" s="14">
        <v>39</v>
      </c>
      <c r="X329" s="4"/>
    </row>
    <row r="330" spans="12:24" ht="17.25">
      <c r="L330" s="19">
        <v>22</v>
      </c>
      <c r="M330" s="14">
        <v>100</v>
      </c>
      <c r="N330" s="5"/>
      <c r="O330" s="14">
        <f>$Q$9*T330</f>
        <v>9.836065573770492</v>
      </c>
      <c r="P330" s="14">
        <f>O330-$Q$10</f>
        <v>7.436065573770492</v>
      </c>
      <c r="Q330" s="14">
        <f>$Q$9*M330*(1-$Q$11/100)/((L330*(1+$Q$11/100))+(M330*(1-$Q$11/100)))</f>
        <v>9.652836579170195</v>
      </c>
      <c r="R330" s="14">
        <f>$Q$9*M330*(1+$Q$11/100)/((L330*(1-$Q$11/100))+(M330*(1+$Q$11/100)))</f>
        <v>10.007942811755361</v>
      </c>
      <c r="S330" s="5"/>
      <c r="T330" s="14">
        <f>M330/(L330+M330)</f>
        <v>0.819672131147541</v>
      </c>
      <c r="U330" s="14">
        <f>ABS(P330)</f>
        <v>7.436065573770492</v>
      </c>
      <c r="V330" s="14">
        <v>47</v>
      </c>
      <c r="W330" s="14">
        <v>47</v>
      </c>
      <c r="X330" s="4"/>
    </row>
    <row r="331" spans="12:24" ht="17.25">
      <c r="L331" s="19">
        <v>33</v>
      </c>
      <c r="M331" s="14">
        <v>150</v>
      </c>
      <c r="N331" s="5"/>
      <c r="O331" s="14">
        <f>$Q$9*T331</f>
        <v>9.836065573770492</v>
      </c>
      <c r="P331" s="14">
        <f>O331-$Q$10</f>
        <v>7.436065573770492</v>
      </c>
      <c r="Q331" s="14">
        <f>$Q$9*M331*(1-$Q$11/100)/((L331*(1+$Q$11/100))+(M331*(1-$Q$11/100)))</f>
        <v>9.652836579170195</v>
      </c>
      <c r="R331" s="14">
        <f>$Q$9*M331*(1+$Q$11/100)/((L331*(1-$Q$11/100))+(M331*(1+$Q$11/100)))</f>
        <v>10.007942811755361</v>
      </c>
      <c r="S331" s="5"/>
      <c r="T331" s="14">
        <f>M331/(L331+M331)</f>
        <v>0.819672131147541</v>
      </c>
      <c r="U331" s="14">
        <f>ABS(P331)</f>
        <v>7.436065573770492</v>
      </c>
      <c r="V331" s="14">
        <v>47</v>
      </c>
      <c r="W331" s="14">
        <v>56</v>
      </c>
      <c r="X331" s="4"/>
    </row>
    <row r="332" spans="12:24" ht="17.25">
      <c r="L332" s="19">
        <v>18</v>
      </c>
      <c r="M332" s="14">
        <v>82</v>
      </c>
      <c r="N332" s="5"/>
      <c r="O332" s="14">
        <f t="shared" si="48"/>
        <v>9.84</v>
      </c>
      <c r="P332" s="14">
        <f t="shared" si="49"/>
        <v>7.4399999999999995</v>
      </c>
      <c r="Q332" s="14">
        <f t="shared" si="50"/>
        <v>9.65702479338843</v>
      </c>
      <c r="R332" s="14">
        <f t="shared" si="51"/>
        <v>10.011627906976745</v>
      </c>
      <c r="S332" s="5"/>
      <c r="T332" s="14">
        <f t="shared" si="52"/>
        <v>0.82</v>
      </c>
      <c r="U332" s="14">
        <f t="shared" si="53"/>
        <v>7.4399999999999995</v>
      </c>
      <c r="V332" s="14">
        <v>47</v>
      </c>
      <c r="W332" s="14">
        <v>68</v>
      </c>
      <c r="X332" s="4"/>
    </row>
    <row r="333" spans="12:24" ht="17.25">
      <c r="L333" s="19">
        <v>39</v>
      </c>
      <c r="M333" s="14">
        <v>180</v>
      </c>
      <c r="N333" s="5"/>
      <c r="O333" s="14">
        <f t="shared" si="48"/>
        <v>9.863013698630137</v>
      </c>
      <c r="P333" s="14">
        <f t="shared" si="49"/>
        <v>7.463013698630137</v>
      </c>
      <c r="Q333" s="14">
        <f t="shared" si="50"/>
        <v>9.681528662420384</v>
      </c>
      <c r="R333" s="14">
        <f t="shared" si="51"/>
        <v>10.033178500331784</v>
      </c>
      <c r="S333" s="5"/>
      <c r="T333" s="14">
        <f t="shared" si="52"/>
        <v>0.821917808219178</v>
      </c>
      <c r="U333" s="14">
        <f t="shared" si="53"/>
        <v>7.463013698630137</v>
      </c>
      <c r="V333" s="14">
        <v>47</v>
      </c>
      <c r="W333" s="14">
        <v>82</v>
      </c>
      <c r="X333" s="4"/>
    </row>
    <row r="334" spans="12:24" ht="17.25">
      <c r="L334" s="19">
        <v>12</v>
      </c>
      <c r="M334" s="14">
        <v>56</v>
      </c>
      <c r="N334" s="5"/>
      <c r="O334" s="14">
        <f t="shared" si="48"/>
        <v>9.882352941176471</v>
      </c>
      <c r="P334" s="14">
        <f t="shared" si="49"/>
        <v>7.482352941176471</v>
      </c>
      <c r="Q334" s="14">
        <f t="shared" si="50"/>
        <v>9.702127659574469</v>
      </c>
      <c r="R334" s="14">
        <f t="shared" si="51"/>
        <v>10.051282051282051</v>
      </c>
      <c r="S334" s="5"/>
      <c r="T334" s="14">
        <f t="shared" si="52"/>
        <v>0.8235294117647058</v>
      </c>
      <c r="U334" s="14">
        <f t="shared" si="53"/>
        <v>7.482352941176471</v>
      </c>
      <c r="V334" s="14">
        <v>47</v>
      </c>
      <c r="W334" s="14">
        <v>100</v>
      </c>
      <c r="X334" s="4"/>
    </row>
    <row r="335" spans="12:24" ht="17.25">
      <c r="L335" s="19">
        <v>47</v>
      </c>
      <c r="M335" s="14">
        <v>220</v>
      </c>
      <c r="N335" s="5"/>
      <c r="O335" s="14">
        <f t="shared" si="48"/>
        <v>9.887640449438202</v>
      </c>
      <c r="P335" s="14">
        <f t="shared" si="49"/>
        <v>7.487640449438201</v>
      </c>
      <c r="Q335" s="14">
        <f t="shared" si="50"/>
        <v>9.707760789626475</v>
      </c>
      <c r="R335" s="14">
        <f t="shared" si="51"/>
        <v>10.056230727371668</v>
      </c>
      <c r="S335" s="5"/>
      <c r="T335" s="14">
        <f t="shared" si="52"/>
        <v>0.8239700374531835</v>
      </c>
      <c r="U335" s="14">
        <f t="shared" si="53"/>
        <v>7.487640449438201</v>
      </c>
      <c r="V335" s="14">
        <v>47</v>
      </c>
      <c r="W335" s="14">
        <v>120</v>
      </c>
      <c r="X335" s="4"/>
    </row>
    <row r="336" spans="12:24" ht="17.25">
      <c r="L336" s="19">
        <v>10</v>
      </c>
      <c r="M336" s="14">
        <v>47</v>
      </c>
      <c r="N336" s="5"/>
      <c r="O336" s="14">
        <f t="shared" si="48"/>
        <v>9.894736842105264</v>
      </c>
      <c r="P336" s="14">
        <f t="shared" si="49"/>
        <v>7.494736842105263</v>
      </c>
      <c r="Q336" s="14">
        <f t="shared" si="50"/>
        <v>9.71532184950136</v>
      </c>
      <c r="R336" s="14">
        <f t="shared" si="51"/>
        <v>10.06287170773152</v>
      </c>
      <c r="S336" s="5"/>
      <c r="T336" s="14">
        <f t="shared" si="52"/>
        <v>0.8245614035087719</v>
      </c>
      <c r="U336" s="14">
        <f t="shared" si="53"/>
        <v>7.494736842105263</v>
      </c>
      <c r="V336" s="14">
        <v>47</v>
      </c>
      <c r="W336" s="14">
        <v>150</v>
      </c>
      <c r="X336" s="4"/>
    </row>
    <row r="337" spans="12:24" ht="17.25">
      <c r="L337" s="19">
        <v>82</v>
      </c>
      <c r="M337" s="14">
        <v>390</v>
      </c>
      <c r="N337" s="5"/>
      <c r="O337" s="14">
        <f t="shared" si="48"/>
        <v>9.915254237288135</v>
      </c>
      <c r="P337" s="14">
        <f t="shared" si="49"/>
        <v>7.515254237288135</v>
      </c>
      <c r="Q337" s="14">
        <f t="shared" si="50"/>
        <v>9.73718791064389</v>
      </c>
      <c r="R337" s="14">
        <f t="shared" si="51"/>
        <v>10.082068116536727</v>
      </c>
      <c r="S337" s="5"/>
      <c r="T337" s="14">
        <f t="shared" si="52"/>
        <v>0.826271186440678</v>
      </c>
      <c r="U337" s="14">
        <f t="shared" si="53"/>
        <v>7.515254237288135</v>
      </c>
      <c r="V337" s="14">
        <v>47</v>
      </c>
      <c r="W337" s="14">
        <v>180</v>
      </c>
      <c r="X337" s="4"/>
    </row>
    <row r="338" spans="12:24" ht="17.25">
      <c r="L338" s="19">
        <v>56</v>
      </c>
      <c r="M338" s="14">
        <v>270</v>
      </c>
      <c r="N338" s="5"/>
      <c r="O338" s="14">
        <f t="shared" si="48"/>
        <v>9.938650306748466</v>
      </c>
      <c r="P338" s="14">
        <f t="shared" si="49"/>
        <v>7.538650306748465</v>
      </c>
      <c r="Q338" s="14">
        <f t="shared" si="50"/>
        <v>9.762131303520457</v>
      </c>
      <c r="R338" s="14">
        <f t="shared" si="51"/>
        <v>10.103950103950105</v>
      </c>
      <c r="S338" s="5"/>
      <c r="T338" s="14">
        <f t="shared" si="52"/>
        <v>0.8282208588957055</v>
      </c>
      <c r="U338" s="14">
        <f t="shared" si="53"/>
        <v>7.538650306748465</v>
      </c>
      <c r="V338" s="14">
        <v>47</v>
      </c>
      <c r="W338" s="14">
        <v>220</v>
      </c>
      <c r="X338" s="4"/>
    </row>
    <row r="339" spans="12:24" ht="17.25">
      <c r="L339" s="19">
        <v>68</v>
      </c>
      <c r="M339" s="14">
        <v>330</v>
      </c>
      <c r="N339" s="5"/>
      <c r="O339" s="14">
        <f t="shared" si="48"/>
        <v>9.949748743718594</v>
      </c>
      <c r="P339" s="14">
        <f t="shared" si="49"/>
        <v>7.5497487437185935</v>
      </c>
      <c r="Q339" s="14">
        <f t="shared" si="50"/>
        <v>9.773967264224474</v>
      </c>
      <c r="R339" s="14">
        <f t="shared" si="51"/>
        <v>10.114327414254438</v>
      </c>
      <c r="S339" s="5"/>
      <c r="T339" s="14">
        <f t="shared" si="52"/>
        <v>0.8291457286432161</v>
      </c>
      <c r="U339" s="14">
        <f t="shared" si="53"/>
        <v>7.5497487437185935</v>
      </c>
      <c r="V339" s="14">
        <v>47</v>
      </c>
      <c r="W339" s="14">
        <v>270</v>
      </c>
      <c r="X339" s="4"/>
    </row>
    <row r="340" spans="12:24" ht="17.25">
      <c r="L340" s="19">
        <v>22</v>
      </c>
      <c r="M340" s="14">
        <v>120</v>
      </c>
      <c r="N340" s="5"/>
      <c r="O340" s="14">
        <f t="shared" si="48"/>
        <v>10.140845070422536</v>
      </c>
      <c r="P340" s="14">
        <f t="shared" si="49"/>
        <v>7.740845070422536</v>
      </c>
      <c r="Q340" s="14">
        <f t="shared" si="50"/>
        <v>9.978118161925602</v>
      </c>
      <c r="R340" s="14">
        <f t="shared" si="51"/>
        <v>10.292716133424097</v>
      </c>
      <c r="S340" s="5"/>
      <c r="T340" s="14">
        <f t="shared" si="52"/>
        <v>0.8450704225352113</v>
      </c>
      <c r="U340" s="14">
        <f t="shared" si="53"/>
        <v>7.740845070422536</v>
      </c>
      <c r="V340" s="14">
        <v>47</v>
      </c>
      <c r="W340" s="14">
        <v>330</v>
      </c>
      <c r="X340" s="4"/>
    </row>
    <row r="341" spans="12:24" ht="17.25">
      <c r="L341" s="19">
        <v>33</v>
      </c>
      <c r="M341" s="14">
        <v>180</v>
      </c>
      <c r="N341" s="5"/>
      <c r="O341" s="14">
        <f t="shared" si="48"/>
        <v>10.140845070422536</v>
      </c>
      <c r="P341" s="14">
        <f t="shared" si="49"/>
        <v>7.740845070422536</v>
      </c>
      <c r="Q341" s="14">
        <f t="shared" si="50"/>
        <v>9.978118161925602</v>
      </c>
      <c r="R341" s="14">
        <f t="shared" si="51"/>
        <v>10.292716133424099</v>
      </c>
      <c r="S341" s="5"/>
      <c r="T341" s="14">
        <f t="shared" si="52"/>
        <v>0.8450704225352113</v>
      </c>
      <c r="U341" s="14">
        <f t="shared" si="53"/>
        <v>7.740845070422536</v>
      </c>
      <c r="V341" s="14">
        <v>47</v>
      </c>
      <c r="W341" s="14">
        <v>390</v>
      </c>
      <c r="X341" s="4"/>
    </row>
    <row r="342" spans="12:24" ht="17.25">
      <c r="L342" s="19">
        <v>15</v>
      </c>
      <c r="M342" s="14">
        <v>82</v>
      </c>
      <c r="N342" s="5"/>
      <c r="O342" s="14">
        <f aca="true" t="shared" si="54" ref="O342:O363">$Q$9*T342</f>
        <v>10.144329896907216</v>
      </c>
      <c r="P342" s="14">
        <f aca="true" t="shared" si="55" ref="P342:P363">O342-$Q$10</f>
        <v>7.744329896907216</v>
      </c>
      <c r="Q342" s="14">
        <f aca="true" t="shared" si="56" ref="Q342:Q363">$Q$9*M342*(1-$Q$11/100)/((L342*(1+$Q$11/100))+(M342*(1-$Q$11/100)))</f>
        <v>9.98184730379071</v>
      </c>
      <c r="R342" s="14">
        <f aca="true" t="shared" si="57" ref="R342:R363">$Q$9*M342*(1+$Q$11/100)/((L342*(1-$Q$11/100))+(M342*(1+$Q$11/100)))</f>
        <v>10.295964125560538</v>
      </c>
      <c r="S342" s="5"/>
      <c r="T342" s="14">
        <f aca="true" t="shared" si="58" ref="T342:T363">M342/(L342+M342)</f>
        <v>0.845360824742268</v>
      </c>
      <c r="U342" s="14">
        <f aca="true" t="shared" si="59" ref="U342:U363">ABS(P342)</f>
        <v>7.744329896907216</v>
      </c>
      <c r="V342" s="14">
        <v>47</v>
      </c>
      <c r="W342" s="14">
        <v>470</v>
      </c>
      <c r="X342" s="4"/>
    </row>
    <row r="343" spans="12:24" ht="17.25">
      <c r="L343" s="19">
        <v>18</v>
      </c>
      <c r="M343" s="14">
        <v>100</v>
      </c>
      <c r="N343" s="5"/>
      <c r="O343" s="14">
        <f t="shared" si="54"/>
        <v>10.169491525423728</v>
      </c>
      <c r="P343" s="14">
        <f t="shared" si="55"/>
        <v>7.769491525423728</v>
      </c>
      <c r="Q343" s="14">
        <f t="shared" si="56"/>
        <v>10.008779631255488</v>
      </c>
      <c r="R343" s="14">
        <f t="shared" si="57"/>
        <v>10.31941031941032</v>
      </c>
      <c r="S343" s="5"/>
      <c r="T343" s="14">
        <f t="shared" si="58"/>
        <v>0.847457627118644</v>
      </c>
      <c r="U343" s="14">
        <f t="shared" si="59"/>
        <v>7.769491525423728</v>
      </c>
      <c r="V343" s="14">
        <v>47</v>
      </c>
      <c r="W343" s="14">
        <v>560</v>
      </c>
      <c r="X343" s="4"/>
    </row>
    <row r="344" spans="12:24" ht="17.25">
      <c r="L344" s="19">
        <v>27</v>
      </c>
      <c r="M344" s="14">
        <v>150</v>
      </c>
      <c r="N344" s="5"/>
      <c r="O344" s="14">
        <f t="shared" si="54"/>
        <v>10.169491525423728</v>
      </c>
      <c r="P344" s="14">
        <f t="shared" si="55"/>
        <v>7.769491525423728</v>
      </c>
      <c r="Q344" s="14">
        <f t="shared" si="56"/>
        <v>10.008779631255488</v>
      </c>
      <c r="R344" s="14">
        <f t="shared" si="57"/>
        <v>10.31941031941032</v>
      </c>
      <c r="S344" s="5"/>
      <c r="T344" s="14">
        <f t="shared" si="58"/>
        <v>0.847457627118644</v>
      </c>
      <c r="U344" s="14">
        <f t="shared" si="59"/>
        <v>7.769491525423728</v>
      </c>
      <c r="V344" s="14">
        <v>47</v>
      </c>
      <c r="W344" s="14">
        <v>680</v>
      </c>
      <c r="X344" s="4"/>
    </row>
    <row r="345" spans="12:24" ht="17.25">
      <c r="L345" s="19">
        <v>10</v>
      </c>
      <c r="M345" s="14">
        <v>56</v>
      </c>
      <c r="N345" s="5"/>
      <c r="O345" s="14">
        <f t="shared" si="54"/>
        <v>10.181818181818182</v>
      </c>
      <c r="P345" s="14">
        <f t="shared" si="55"/>
        <v>7.781818181818181</v>
      </c>
      <c r="Q345" s="14">
        <f t="shared" si="56"/>
        <v>10.021978021978022</v>
      </c>
      <c r="R345" s="14">
        <f t="shared" si="57"/>
        <v>10.330893118594435</v>
      </c>
      <c r="S345" s="5"/>
      <c r="T345" s="14">
        <f t="shared" si="58"/>
        <v>0.8484848484848485</v>
      </c>
      <c r="U345" s="14">
        <f t="shared" si="59"/>
        <v>7.781818181818181</v>
      </c>
      <c r="V345" s="14">
        <v>47</v>
      </c>
      <c r="W345" s="14">
        <v>820</v>
      </c>
      <c r="X345" s="4"/>
    </row>
    <row r="346" spans="12:24" ht="17.25">
      <c r="L346" s="19">
        <v>39</v>
      </c>
      <c r="M346" s="14">
        <v>220</v>
      </c>
      <c r="N346" s="5"/>
      <c r="O346" s="14">
        <f t="shared" si="54"/>
        <v>10.193050193050192</v>
      </c>
      <c r="P346" s="14">
        <f t="shared" si="55"/>
        <v>7.793050193050192</v>
      </c>
      <c r="Q346" s="14">
        <f t="shared" si="56"/>
        <v>10.034006801360272</v>
      </c>
      <c r="R346" s="14">
        <f t="shared" si="57"/>
        <v>10.34135422495803</v>
      </c>
      <c r="S346" s="5"/>
      <c r="T346" s="14">
        <f t="shared" si="58"/>
        <v>0.8494208494208494</v>
      </c>
      <c r="U346" s="14">
        <f t="shared" si="59"/>
        <v>7.793050193050192</v>
      </c>
      <c r="V346" s="14">
        <v>56</v>
      </c>
      <c r="W346" s="14">
        <v>1</v>
      </c>
      <c r="X346" s="4"/>
    </row>
    <row r="347" spans="12:24" ht="17.25">
      <c r="L347" s="19">
        <v>12</v>
      </c>
      <c r="M347" s="14">
        <v>68</v>
      </c>
      <c r="N347" s="5"/>
      <c r="O347" s="14">
        <f t="shared" si="54"/>
        <v>10.2</v>
      </c>
      <c r="P347" s="14">
        <f t="shared" si="55"/>
        <v>7.799999999999999</v>
      </c>
      <c r="Q347" s="14">
        <f t="shared" si="56"/>
        <v>10.041450777202073</v>
      </c>
      <c r="R347" s="14">
        <f t="shared" si="57"/>
        <v>10.347826086956522</v>
      </c>
      <c r="S347" s="5"/>
      <c r="T347" s="14">
        <f t="shared" si="58"/>
        <v>0.85</v>
      </c>
      <c r="U347" s="14">
        <f t="shared" si="59"/>
        <v>7.799999999999999</v>
      </c>
      <c r="V347" s="14">
        <v>56</v>
      </c>
      <c r="W347" s="14">
        <v>1.2</v>
      </c>
      <c r="X347" s="4"/>
    </row>
    <row r="348" spans="12:24" ht="17.25">
      <c r="L348" s="19">
        <v>82</v>
      </c>
      <c r="M348" s="14">
        <v>470</v>
      </c>
      <c r="N348" s="5"/>
      <c r="O348" s="14">
        <f t="shared" si="54"/>
        <v>10.217391304347826</v>
      </c>
      <c r="P348" s="14">
        <f t="shared" si="55"/>
        <v>7.817391304347826</v>
      </c>
      <c r="Q348" s="14">
        <f t="shared" si="56"/>
        <v>10.060082613593691</v>
      </c>
      <c r="R348" s="14">
        <f t="shared" si="57"/>
        <v>10.364018200910046</v>
      </c>
      <c r="S348" s="5"/>
      <c r="T348" s="14">
        <f t="shared" si="58"/>
        <v>0.8514492753623188</v>
      </c>
      <c r="U348" s="14">
        <f t="shared" si="59"/>
        <v>7.817391304347826</v>
      </c>
      <c r="V348" s="14">
        <v>56</v>
      </c>
      <c r="W348" s="14">
        <v>1.5</v>
      </c>
      <c r="X348" s="4"/>
    </row>
    <row r="349" spans="12:24" ht="17.25">
      <c r="L349" s="19">
        <v>68</v>
      </c>
      <c r="M349" s="14">
        <v>390</v>
      </c>
      <c r="N349" s="5"/>
      <c r="O349" s="14">
        <f t="shared" si="54"/>
        <v>10.218340611353712</v>
      </c>
      <c r="P349" s="14">
        <f t="shared" si="55"/>
        <v>7.818340611353712</v>
      </c>
      <c r="Q349" s="14">
        <f t="shared" si="56"/>
        <v>10.061099796334013</v>
      </c>
      <c r="R349" s="14">
        <f t="shared" si="57"/>
        <v>10.36490191942628</v>
      </c>
      <c r="S349" s="5"/>
      <c r="T349" s="14">
        <f t="shared" si="58"/>
        <v>0.851528384279476</v>
      </c>
      <c r="U349" s="14">
        <f t="shared" si="59"/>
        <v>7.818340611353712</v>
      </c>
      <c r="V349" s="14">
        <v>56</v>
      </c>
      <c r="W349" s="14">
        <v>1.8</v>
      </c>
      <c r="X349" s="4"/>
    </row>
    <row r="350" spans="12:24" ht="17.25">
      <c r="L350" s="19">
        <v>47</v>
      </c>
      <c r="M350" s="14">
        <v>270</v>
      </c>
      <c r="N350" s="5"/>
      <c r="O350" s="14">
        <f t="shared" si="54"/>
        <v>10.220820189274448</v>
      </c>
      <c r="P350" s="14">
        <f t="shared" si="55"/>
        <v>7.820820189274448</v>
      </c>
      <c r="Q350" s="14">
        <f t="shared" si="56"/>
        <v>10.063756743501715</v>
      </c>
      <c r="R350" s="14">
        <f t="shared" si="57"/>
        <v>10.367210117324396</v>
      </c>
      <c r="S350" s="5"/>
      <c r="T350" s="14">
        <f t="shared" si="58"/>
        <v>0.8517350157728707</v>
      </c>
      <c r="U350" s="14">
        <f t="shared" si="59"/>
        <v>7.820820189274448</v>
      </c>
      <c r="V350" s="14">
        <v>56</v>
      </c>
      <c r="W350" s="14">
        <v>2.2</v>
      </c>
      <c r="X350" s="4"/>
    </row>
    <row r="351" spans="12:24" ht="17.25">
      <c r="L351" s="19">
        <v>56</v>
      </c>
      <c r="M351" s="14">
        <v>330</v>
      </c>
      <c r="N351" s="5"/>
      <c r="O351" s="14">
        <f t="shared" si="54"/>
        <v>10.259067357512954</v>
      </c>
      <c r="P351" s="14">
        <f t="shared" si="55"/>
        <v>7.859067357512954</v>
      </c>
      <c r="Q351" s="14">
        <f t="shared" si="56"/>
        <v>10.104754230459307</v>
      </c>
      <c r="R351" s="14">
        <f t="shared" si="57"/>
        <v>10.402802101576182</v>
      </c>
      <c r="S351" s="5"/>
      <c r="T351" s="14">
        <f t="shared" si="58"/>
        <v>0.8549222797927462</v>
      </c>
      <c r="U351" s="14">
        <f t="shared" si="59"/>
        <v>7.859067357512954</v>
      </c>
      <c r="V351" s="14">
        <v>56</v>
      </c>
      <c r="W351" s="14">
        <v>2.7</v>
      </c>
      <c r="X351" s="4"/>
    </row>
    <row r="352" spans="12:24" ht="17.25">
      <c r="L352" s="19">
        <v>15</v>
      </c>
      <c r="M352" s="14">
        <v>100</v>
      </c>
      <c r="N352" s="5"/>
      <c r="O352" s="14">
        <f>$Q$9*T352</f>
        <v>10.434782608695652</v>
      </c>
      <c r="P352" s="14">
        <f>O352-$Q$10</f>
        <v>8.034782608695652</v>
      </c>
      <c r="Q352" s="14">
        <f>$Q$9*M352*(1-$Q$11/100)/((L352*(1+$Q$11/100))+(M352*(1-$Q$11/100)))</f>
        <v>10.293453724604966</v>
      </c>
      <c r="R352" s="14">
        <f>$Q$9*M352*(1+$Q$11/100)/((L352*(1-$Q$11/100))+(M352*(1+$Q$11/100)))</f>
        <v>10.566037735849056</v>
      </c>
      <c r="S352" s="5"/>
      <c r="T352" s="14">
        <f>M352/(L352+M352)</f>
        <v>0.8695652173913043</v>
      </c>
      <c r="U352" s="14">
        <f>ABS(P352)</f>
        <v>8.034782608695652</v>
      </c>
      <c r="V352" s="14">
        <v>56</v>
      </c>
      <c r="W352" s="14">
        <v>3.3</v>
      </c>
      <c r="X352" s="4"/>
    </row>
    <row r="353" spans="12:24" ht="17.25">
      <c r="L353" s="19">
        <v>18</v>
      </c>
      <c r="M353" s="14">
        <v>120</v>
      </c>
      <c r="N353" s="5"/>
      <c r="O353" s="14">
        <f>$Q$9*T353</f>
        <v>10.434782608695652</v>
      </c>
      <c r="P353" s="14">
        <f>O353-$Q$10</f>
        <v>8.034782608695652</v>
      </c>
      <c r="Q353" s="14">
        <f>$Q$9*M353*(1-$Q$11/100)/((L353*(1+$Q$11/100))+(M353*(1-$Q$11/100)))</f>
        <v>10.293453724604966</v>
      </c>
      <c r="R353" s="14">
        <f>$Q$9*M353*(1+$Q$11/100)/((L353*(1-$Q$11/100))+(M353*(1+$Q$11/100)))</f>
        <v>10.566037735849058</v>
      </c>
      <c r="S353" s="5"/>
      <c r="T353" s="14">
        <f>M353/(L353+M353)</f>
        <v>0.8695652173913043</v>
      </c>
      <c r="U353" s="14">
        <f>ABS(P353)</f>
        <v>8.034782608695652</v>
      </c>
      <c r="V353" s="14">
        <v>56</v>
      </c>
      <c r="W353" s="14">
        <v>3.9</v>
      </c>
      <c r="X353" s="4"/>
    </row>
    <row r="354" spans="12:24" ht="17.25">
      <c r="L354" s="19">
        <v>27</v>
      </c>
      <c r="M354" s="14">
        <v>180</v>
      </c>
      <c r="N354" s="5"/>
      <c r="O354" s="14">
        <f>$Q$9*T354</f>
        <v>10.434782608695652</v>
      </c>
      <c r="P354" s="14">
        <f>O354-$Q$10</f>
        <v>8.034782608695652</v>
      </c>
      <c r="Q354" s="14">
        <f>$Q$9*M354*(1-$Q$11/100)/((L354*(1+$Q$11/100))+(M354*(1-$Q$11/100)))</f>
        <v>10.293453724604966</v>
      </c>
      <c r="R354" s="14">
        <f>$Q$9*M354*(1+$Q$11/100)/((L354*(1-$Q$11/100))+(M354*(1+$Q$11/100)))</f>
        <v>10.566037735849056</v>
      </c>
      <c r="S354" s="5"/>
      <c r="T354" s="14">
        <f>M354/(L354+M354)</f>
        <v>0.8695652173913043</v>
      </c>
      <c r="U354" s="14">
        <f>ABS(P354)</f>
        <v>8.034782608695652</v>
      </c>
      <c r="V354" s="14">
        <v>56</v>
      </c>
      <c r="W354" s="14">
        <v>4.7</v>
      </c>
      <c r="X354" s="4"/>
    </row>
    <row r="355" spans="12:24" ht="17.25">
      <c r="L355" s="19">
        <v>33</v>
      </c>
      <c r="M355" s="14">
        <v>220</v>
      </c>
      <c r="N355" s="5"/>
      <c r="O355" s="14">
        <f>$Q$9*T355</f>
        <v>10.434782608695652</v>
      </c>
      <c r="P355" s="14">
        <f>O355-$Q$10</f>
        <v>8.034782608695652</v>
      </c>
      <c r="Q355" s="14">
        <f>$Q$9*M355*(1-$Q$11/100)/((L355*(1+$Q$11/100))+(M355*(1-$Q$11/100)))</f>
        <v>10.293453724604966</v>
      </c>
      <c r="R355" s="14">
        <f>$Q$9*M355*(1+$Q$11/100)/((L355*(1-$Q$11/100))+(M355*(1+$Q$11/100)))</f>
        <v>10.566037735849056</v>
      </c>
      <c r="S355" s="5"/>
      <c r="T355" s="14">
        <f>M355/(L355+M355)</f>
        <v>0.8695652173913043</v>
      </c>
      <c r="U355" s="14">
        <f>ABS(P355)</f>
        <v>8.034782608695652</v>
      </c>
      <c r="V355" s="14">
        <v>56</v>
      </c>
      <c r="W355" s="14">
        <v>5.6</v>
      </c>
      <c r="X355" s="4"/>
    </row>
    <row r="356" spans="12:24" ht="17.25">
      <c r="L356" s="19">
        <v>10</v>
      </c>
      <c r="M356" s="14">
        <v>68</v>
      </c>
      <c r="N356" s="5"/>
      <c r="O356" s="14">
        <f t="shared" si="54"/>
        <v>10.461538461538462</v>
      </c>
      <c r="P356" s="14">
        <f t="shared" si="55"/>
        <v>8.061538461538461</v>
      </c>
      <c r="Q356" s="14">
        <f t="shared" si="56"/>
        <v>10.322237017310252</v>
      </c>
      <c r="R356" s="14">
        <f t="shared" si="57"/>
        <v>10.590852904820766</v>
      </c>
      <c r="S356" s="5"/>
      <c r="T356" s="14">
        <f t="shared" si="58"/>
        <v>0.8717948717948718</v>
      </c>
      <c r="U356" s="14">
        <f t="shared" si="59"/>
        <v>8.061538461538461</v>
      </c>
      <c r="V356" s="14">
        <v>56</v>
      </c>
      <c r="W356" s="14">
        <v>6.8</v>
      </c>
      <c r="X356" s="4"/>
    </row>
    <row r="357" spans="12:24" ht="17.25">
      <c r="L357" s="19">
        <v>22</v>
      </c>
      <c r="M357" s="14">
        <v>150</v>
      </c>
      <c r="N357" s="5"/>
      <c r="O357" s="14">
        <f t="shared" si="54"/>
        <v>10.465116279069768</v>
      </c>
      <c r="P357" s="14">
        <f t="shared" si="55"/>
        <v>8.065116279069768</v>
      </c>
      <c r="Q357" s="14">
        <f t="shared" si="56"/>
        <v>10.32608695652174</v>
      </c>
      <c r="R357" s="14">
        <f t="shared" si="57"/>
        <v>10.594170403587444</v>
      </c>
      <c r="S357" s="5"/>
      <c r="T357" s="14">
        <f t="shared" si="58"/>
        <v>0.872093023255814</v>
      </c>
      <c r="U357" s="14">
        <f t="shared" si="59"/>
        <v>8.065116279069768</v>
      </c>
      <c r="V357" s="14">
        <v>56</v>
      </c>
      <c r="W357" s="14">
        <v>8.2</v>
      </c>
      <c r="X357" s="4"/>
    </row>
    <row r="358" spans="12:24" ht="17.25">
      <c r="L358" s="19">
        <v>82</v>
      </c>
      <c r="M358" s="14">
        <v>560</v>
      </c>
      <c r="N358" s="5"/>
      <c r="O358" s="14">
        <f t="shared" si="54"/>
        <v>10.467289719626168</v>
      </c>
      <c r="P358" s="14">
        <f t="shared" si="55"/>
        <v>8.067289719626167</v>
      </c>
      <c r="Q358" s="14">
        <f t="shared" si="56"/>
        <v>10.328425821064553</v>
      </c>
      <c r="R358" s="14">
        <f t="shared" si="57"/>
        <v>10.596185613455473</v>
      </c>
      <c r="S358" s="5"/>
      <c r="T358" s="14">
        <f t="shared" si="58"/>
        <v>0.8722741433021807</v>
      </c>
      <c r="U358" s="14">
        <f t="shared" si="59"/>
        <v>8.067289719626167</v>
      </c>
      <c r="V358" s="14">
        <v>56</v>
      </c>
      <c r="W358" s="14">
        <v>10</v>
      </c>
      <c r="X358" s="4"/>
    </row>
    <row r="359" spans="12:24" ht="17.25">
      <c r="L359" s="19">
        <v>12</v>
      </c>
      <c r="M359" s="14">
        <v>82</v>
      </c>
      <c r="N359" s="5"/>
      <c r="O359" s="14">
        <f t="shared" si="54"/>
        <v>10.46808510638298</v>
      </c>
      <c r="P359" s="14">
        <f t="shared" si="55"/>
        <v>8.068085106382979</v>
      </c>
      <c r="Q359" s="14">
        <f t="shared" si="56"/>
        <v>10.3292817679558</v>
      </c>
      <c r="R359" s="14">
        <f t="shared" si="57"/>
        <v>10.596923076923078</v>
      </c>
      <c r="S359" s="5"/>
      <c r="T359" s="14">
        <f t="shared" si="58"/>
        <v>0.8723404255319149</v>
      </c>
      <c r="U359" s="14">
        <f t="shared" si="59"/>
        <v>8.068085106382979</v>
      </c>
      <c r="V359" s="14">
        <v>56</v>
      </c>
      <c r="W359" s="14">
        <v>12</v>
      </c>
      <c r="X359" s="4"/>
    </row>
    <row r="360" spans="12:24" ht="17.25">
      <c r="L360" s="19">
        <v>68</v>
      </c>
      <c r="M360" s="14">
        <v>470</v>
      </c>
      <c r="N360" s="5"/>
      <c r="O360" s="14">
        <f t="shared" si="54"/>
        <v>10.483271375464685</v>
      </c>
      <c r="P360" s="14">
        <f t="shared" si="55"/>
        <v>8.083271375464685</v>
      </c>
      <c r="Q360" s="14">
        <f t="shared" si="56"/>
        <v>10.345626568835684</v>
      </c>
      <c r="R360" s="14">
        <f t="shared" si="57"/>
        <v>10.611001612614226</v>
      </c>
      <c r="S360" s="5"/>
      <c r="T360" s="14">
        <f t="shared" si="58"/>
        <v>0.8736059479553904</v>
      </c>
      <c r="U360" s="14">
        <f t="shared" si="59"/>
        <v>8.083271375464685</v>
      </c>
      <c r="V360" s="14">
        <v>56</v>
      </c>
      <c r="W360" s="14">
        <v>15</v>
      </c>
      <c r="X360" s="4"/>
    </row>
    <row r="361" spans="12:24" ht="17.25">
      <c r="L361" s="19">
        <v>39</v>
      </c>
      <c r="M361" s="14">
        <v>270</v>
      </c>
      <c r="N361" s="5"/>
      <c r="O361" s="14">
        <f t="shared" si="54"/>
        <v>10.485436893203882</v>
      </c>
      <c r="P361" s="14">
        <f t="shared" si="55"/>
        <v>8.085436893203882</v>
      </c>
      <c r="Q361" s="14">
        <f t="shared" si="56"/>
        <v>10.347957639939485</v>
      </c>
      <c r="R361" s="14">
        <f t="shared" si="57"/>
        <v>10.613008890968647</v>
      </c>
      <c r="S361" s="5"/>
      <c r="T361" s="14">
        <f t="shared" si="58"/>
        <v>0.8737864077669902</v>
      </c>
      <c r="U361" s="14">
        <f t="shared" si="59"/>
        <v>8.085436893203882</v>
      </c>
      <c r="V361" s="14">
        <v>56</v>
      </c>
      <c r="W361" s="14">
        <v>18</v>
      </c>
      <c r="X361" s="4"/>
    </row>
    <row r="362" spans="12:24" ht="17.25">
      <c r="L362" s="19">
        <v>56</v>
      </c>
      <c r="M362" s="14">
        <v>390</v>
      </c>
      <c r="N362" s="5"/>
      <c r="O362" s="14">
        <f t="shared" si="54"/>
        <v>10.493273542600896</v>
      </c>
      <c r="P362" s="14">
        <f t="shared" si="55"/>
        <v>8.093273542600896</v>
      </c>
      <c r="Q362" s="14">
        <f t="shared" si="56"/>
        <v>10.356394129979035</v>
      </c>
      <c r="R362" s="14">
        <f t="shared" si="57"/>
        <v>10.620272314674736</v>
      </c>
      <c r="S362" s="5"/>
      <c r="T362" s="14">
        <f t="shared" si="58"/>
        <v>0.874439461883408</v>
      </c>
      <c r="U362" s="14">
        <f t="shared" si="59"/>
        <v>8.093273542600896</v>
      </c>
      <c r="V362" s="14">
        <v>56</v>
      </c>
      <c r="W362" s="14">
        <v>22</v>
      </c>
      <c r="X362" s="4"/>
    </row>
    <row r="363" spans="12:24" ht="17.25">
      <c r="L363" s="19">
        <v>47</v>
      </c>
      <c r="M363" s="14">
        <v>330</v>
      </c>
      <c r="N363" s="5"/>
      <c r="O363" s="14">
        <f t="shared" si="54"/>
        <v>10.503978779840848</v>
      </c>
      <c r="P363" s="14">
        <f t="shared" si="55"/>
        <v>8.103978779840848</v>
      </c>
      <c r="Q363" s="14">
        <f t="shared" si="56"/>
        <v>10.367920628358826</v>
      </c>
      <c r="R363" s="14">
        <f t="shared" si="57"/>
        <v>10.630193020580341</v>
      </c>
      <c r="S363" s="5"/>
      <c r="T363" s="14">
        <f t="shared" si="58"/>
        <v>0.8753315649867374</v>
      </c>
      <c r="U363" s="14">
        <f t="shared" si="59"/>
        <v>8.103978779840848</v>
      </c>
      <c r="V363" s="14">
        <v>56</v>
      </c>
      <c r="W363" s="14">
        <v>27</v>
      </c>
      <c r="X363" s="4"/>
    </row>
    <row r="364" spans="12:24" ht="17.25">
      <c r="L364" s="19">
        <v>15</v>
      </c>
      <c r="M364" s="14">
        <v>120</v>
      </c>
      <c r="N364" s="5"/>
      <c r="O364" s="14">
        <f aca="true" t="shared" si="60" ref="O364:O404">$Q$9*T364</f>
        <v>10.666666666666666</v>
      </c>
      <c r="P364" s="14">
        <f aca="true" t="shared" si="61" ref="P364:P404">O364-$Q$10</f>
        <v>8.266666666666666</v>
      </c>
      <c r="Q364" s="14">
        <f aca="true" t="shared" si="62" ref="Q364:Q404">$Q$9*M364*(1-$Q$11/100)/((L364*(1+$Q$11/100))+(M364*(1-$Q$11/100)))</f>
        <v>10.54335260115607</v>
      </c>
      <c r="R364" s="14">
        <f aca="true" t="shared" si="63" ref="R364:R404">$Q$9*M364*(1+$Q$11/100)/((L364*(1-$Q$11/100))+(M364*(1+$Q$11/100)))</f>
        <v>10.780748663101605</v>
      </c>
      <c r="S364" s="5"/>
      <c r="T364" s="14">
        <f aca="true" t="shared" si="64" ref="T364:T404">M364/(L364+M364)</f>
        <v>0.8888888888888888</v>
      </c>
      <c r="U364" s="14">
        <f aca="true" t="shared" si="65" ref="U364:U404">ABS(P364)</f>
        <v>8.266666666666666</v>
      </c>
      <c r="V364" s="14">
        <v>56</v>
      </c>
      <c r="W364" s="14">
        <v>33</v>
      </c>
      <c r="X364" s="4"/>
    </row>
    <row r="365" spans="12:24" ht="17.25">
      <c r="L365" s="19">
        <v>27</v>
      </c>
      <c r="M365" s="14">
        <v>220</v>
      </c>
      <c r="N365" s="5"/>
      <c r="O365" s="14">
        <f t="shared" si="60"/>
        <v>10.68825910931174</v>
      </c>
      <c r="P365" s="14">
        <f t="shared" si="61"/>
        <v>8.28825910931174</v>
      </c>
      <c r="Q365" s="14">
        <f t="shared" si="62"/>
        <v>10.56667368864546</v>
      </c>
      <c r="R365" s="14">
        <f t="shared" si="63"/>
        <v>10.800701344243134</v>
      </c>
      <c r="S365" s="5"/>
      <c r="T365" s="14">
        <f t="shared" si="64"/>
        <v>0.8906882591093117</v>
      </c>
      <c r="U365" s="14">
        <f t="shared" si="65"/>
        <v>8.28825910931174</v>
      </c>
      <c r="V365" s="14">
        <v>56</v>
      </c>
      <c r="W365" s="14">
        <v>39</v>
      </c>
      <c r="X365" s="4"/>
    </row>
    <row r="366" spans="12:24" ht="17.25">
      <c r="L366" s="19">
        <v>22</v>
      </c>
      <c r="M366" s="14">
        <v>180</v>
      </c>
      <c r="N366" s="5"/>
      <c r="O366" s="14">
        <f>$Q$9*T366</f>
        <v>10.693069306930694</v>
      </c>
      <c r="P366" s="14">
        <f>O366-$Q$10</f>
        <v>8.293069306930693</v>
      </c>
      <c r="Q366" s="14">
        <f>$Q$9*M366*(1-$Q$11/100)/((L366*(1+$Q$11/100))+(M366*(1-$Q$11/100)))</f>
        <v>10.571870170015456</v>
      </c>
      <c r="R366" s="14">
        <f>$Q$9*M366*(1+$Q$11/100)/((L366*(1-$Q$11/100))+(M366*(1+$Q$11/100)))</f>
        <v>10.805145307289186</v>
      </c>
      <c r="S366" s="5"/>
      <c r="T366" s="14">
        <f>M366/(L366+M366)</f>
        <v>0.8910891089108911</v>
      </c>
      <c r="U366" s="14">
        <f>ABS(P366)</f>
        <v>8.293069306930693</v>
      </c>
      <c r="V366" s="14">
        <v>56</v>
      </c>
      <c r="W366" s="14">
        <v>47</v>
      </c>
      <c r="X366" s="4"/>
    </row>
    <row r="367" spans="12:24" ht="17.25">
      <c r="L367" s="19">
        <v>33</v>
      </c>
      <c r="M367" s="14">
        <v>270</v>
      </c>
      <c r="N367" s="5"/>
      <c r="O367" s="14">
        <f>$Q$9*T367</f>
        <v>10.693069306930694</v>
      </c>
      <c r="P367" s="14">
        <f>O367-$Q$10</f>
        <v>8.293069306930693</v>
      </c>
      <c r="Q367" s="14">
        <f>$Q$9*M367*(1-$Q$11/100)/((L367*(1+$Q$11/100))+(M367*(1-$Q$11/100)))</f>
        <v>10.571870170015456</v>
      </c>
      <c r="R367" s="14">
        <f>$Q$9*M367*(1+$Q$11/100)/((L367*(1-$Q$11/100))+(M367*(1+$Q$11/100)))</f>
        <v>10.805145307289184</v>
      </c>
      <c r="S367" s="5"/>
      <c r="T367" s="14">
        <f>M367/(L367+M367)</f>
        <v>0.8910891089108911</v>
      </c>
      <c r="U367" s="14">
        <f>ABS(P367)</f>
        <v>8.293069306930693</v>
      </c>
      <c r="V367" s="14">
        <v>56</v>
      </c>
      <c r="W367" s="14">
        <v>56</v>
      </c>
      <c r="X367" s="4"/>
    </row>
    <row r="368" spans="12:24" ht="17.25">
      <c r="L368" s="19">
        <v>10</v>
      </c>
      <c r="M368" s="14">
        <v>82</v>
      </c>
      <c r="N368" s="5"/>
      <c r="O368" s="14">
        <f t="shared" si="60"/>
        <v>10.695652173913043</v>
      </c>
      <c r="P368" s="14">
        <f t="shared" si="61"/>
        <v>8.295652173913043</v>
      </c>
      <c r="Q368" s="14">
        <f t="shared" si="62"/>
        <v>10.574660633484163</v>
      </c>
      <c r="R368" s="14">
        <f t="shared" si="63"/>
        <v>10.807531380753138</v>
      </c>
      <c r="S368" s="5"/>
      <c r="T368" s="14">
        <f t="shared" si="64"/>
        <v>0.8913043478260869</v>
      </c>
      <c r="U368" s="14">
        <f t="shared" si="65"/>
        <v>8.295652173913043</v>
      </c>
      <c r="V368" s="14">
        <v>56</v>
      </c>
      <c r="W368" s="14">
        <v>68</v>
      </c>
      <c r="X368" s="4"/>
    </row>
    <row r="369" spans="12:24" ht="17.25">
      <c r="L369" s="19">
        <v>68</v>
      </c>
      <c r="M369" s="14">
        <v>560</v>
      </c>
      <c r="N369" s="5"/>
      <c r="O369" s="14">
        <f t="shared" si="60"/>
        <v>10.70063694267516</v>
      </c>
      <c r="P369" s="14">
        <f t="shared" si="61"/>
        <v>8.30063694267516</v>
      </c>
      <c r="Q369" s="14">
        <f t="shared" si="62"/>
        <v>10.580046403712297</v>
      </c>
      <c r="R369" s="14">
        <f t="shared" si="63"/>
        <v>10.812136071100214</v>
      </c>
      <c r="S369" s="5"/>
      <c r="T369" s="14">
        <f t="shared" si="64"/>
        <v>0.89171974522293</v>
      </c>
      <c r="U369" s="14">
        <f t="shared" si="65"/>
        <v>8.30063694267516</v>
      </c>
      <c r="V369" s="14">
        <v>56</v>
      </c>
      <c r="W369" s="14">
        <v>82</v>
      </c>
      <c r="X369" s="4"/>
    </row>
    <row r="370" spans="12:24" ht="17.25">
      <c r="L370" s="19">
        <v>82</v>
      </c>
      <c r="M370" s="14">
        <v>680</v>
      </c>
      <c r="N370" s="5"/>
      <c r="O370" s="14">
        <f t="shared" si="60"/>
        <v>10.708661417322835</v>
      </c>
      <c r="P370" s="14">
        <f t="shared" si="61"/>
        <v>8.308661417322835</v>
      </c>
      <c r="Q370" s="14">
        <f t="shared" si="62"/>
        <v>10.588717388334926</v>
      </c>
      <c r="R370" s="14">
        <f t="shared" si="63"/>
        <v>10.819547922717515</v>
      </c>
      <c r="S370" s="5"/>
      <c r="T370" s="14">
        <f t="shared" si="64"/>
        <v>0.8923884514435696</v>
      </c>
      <c r="U370" s="14">
        <f t="shared" si="65"/>
        <v>8.308661417322835</v>
      </c>
      <c r="V370" s="14">
        <v>56</v>
      </c>
      <c r="W370" s="14">
        <v>100</v>
      </c>
      <c r="X370" s="4"/>
    </row>
    <row r="371" spans="12:24" ht="17.25">
      <c r="L371" s="19">
        <v>47</v>
      </c>
      <c r="M371" s="14">
        <v>390</v>
      </c>
      <c r="N371" s="5"/>
      <c r="O371" s="14">
        <f t="shared" si="60"/>
        <v>10.709382151029748</v>
      </c>
      <c r="P371" s="14">
        <f t="shared" si="61"/>
        <v>8.309382151029748</v>
      </c>
      <c r="Q371" s="14">
        <f t="shared" si="62"/>
        <v>10.589496248660236</v>
      </c>
      <c r="R371" s="14">
        <f t="shared" si="63"/>
        <v>10.820213585819664</v>
      </c>
      <c r="S371" s="5"/>
      <c r="T371" s="14">
        <f t="shared" si="64"/>
        <v>0.8924485125858124</v>
      </c>
      <c r="U371" s="14">
        <f t="shared" si="65"/>
        <v>8.309382151029748</v>
      </c>
      <c r="V371" s="14">
        <v>56</v>
      </c>
      <c r="W371" s="14">
        <v>120</v>
      </c>
      <c r="X371" s="4"/>
    </row>
    <row r="372" spans="12:24" ht="17.25">
      <c r="L372" s="19">
        <v>12</v>
      </c>
      <c r="M372" s="14">
        <v>100</v>
      </c>
      <c r="N372" s="5"/>
      <c r="O372" s="14">
        <f>$Q$9*T372</f>
        <v>10.714285714285715</v>
      </c>
      <c r="P372" s="14">
        <f>O372-$Q$10</f>
        <v>8.314285714285715</v>
      </c>
      <c r="Q372" s="14">
        <f>$Q$9*M372*(1-$Q$11/100)/((L372*(1+$Q$11/100))+(M372*(1-$Q$11/100)))</f>
        <v>10.594795539033457</v>
      </c>
      <c r="R372" s="14">
        <f>$Q$9*M372*(1+$Q$11/100)/((L372*(1-$Q$11/100))+(M372*(1+$Q$11/100)))</f>
        <v>10.824742268041236</v>
      </c>
      <c r="S372" s="5"/>
      <c r="T372" s="14">
        <f>M372/(L372+M372)</f>
        <v>0.8928571428571429</v>
      </c>
      <c r="U372" s="14">
        <f>ABS(P372)</f>
        <v>8.314285714285715</v>
      </c>
      <c r="V372" s="14">
        <v>56</v>
      </c>
      <c r="W372" s="14">
        <v>150</v>
      </c>
      <c r="X372" s="4"/>
    </row>
    <row r="373" spans="12:24" ht="17.25">
      <c r="L373" s="19">
        <v>18</v>
      </c>
      <c r="M373" s="14">
        <v>150</v>
      </c>
      <c r="N373" s="5"/>
      <c r="O373" s="14">
        <f>$Q$9*T373</f>
        <v>10.714285714285715</v>
      </c>
      <c r="P373" s="14">
        <f>O373-$Q$10</f>
        <v>8.314285714285715</v>
      </c>
      <c r="Q373" s="14">
        <f>$Q$9*M373*(1-$Q$11/100)/((L373*(1+$Q$11/100))+(M373*(1-$Q$11/100)))</f>
        <v>10.594795539033457</v>
      </c>
      <c r="R373" s="14">
        <f>$Q$9*M373*(1+$Q$11/100)/((L373*(1-$Q$11/100))+(M373*(1+$Q$11/100)))</f>
        <v>10.824742268041238</v>
      </c>
      <c r="S373" s="5"/>
      <c r="T373" s="14">
        <f>M373/(L373+M373)</f>
        <v>0.8928571428571429</v>
      </c>
      <c r="U373" s="14">
        <f>ABS(P373)</f>
        <v>8.314285714285715</v>
      </c>
      <c r="V373" s="14">
        <v>56</v>
      </c>
      <c r="W373" s="14">
        <v>180</v>
      </c>
      <c r="X373" s="4"/>
    </row>
    <row r="374" spans="12:24" ht="17.25">
      <c r="L374" s="19">
        <v>56</v>
      </c>
      <c r="M374" s="14">
        <v>470</v>
      </c>
      <c r="N374" s="5"/>
      <c r="O374" s="14">
        <f t="shared" si="60"/>
        <v>10.722433460076045</v>
      </c>
      <c r="P374" s="14">
        <f t="shared" si="61"/>
        <v>8.322433460076045</v>
      </c>
      <c r="Q374" s="14">
        <f t="shared" si="62"/>
        <v>10.603601820700574</v>
      </c>
      <c r="R374" s="14">
        <f t="shared" si="63"/>
        <v>10.83226632522407</v>
      </c>
      <c r="S374" s="5"/>
      <c r="T374" s="14">
        <f t="shared" si="64"/>
        <v>0.8935361216730038</v>
      </c>
      <c r="U374" s="14">
        <f t="shared" si="65"/>
        <v>8.322433460076045</v>
      </c>
      <c r="V374" s="14">
        <v>56</v>
      </c>
      <c r="W374" s="14">
        <v>220</v>
      </c>
      <c r="X374" s="4"/>
    </row>
    <row r="375" spans="12:24" ht="17.25">
      <c r="L375" s="19">
        <v>39</v>
      </c>
      <c r="M375" s="14">
        <v>330</v>
      </c>
      <c r="N375" s="5"/>
      <c r="O375" s="14">
        <f t="shared" si="60"/>
        <v>10.73170731707317</v>
      </c>
      <c r="P375" s="14">
        <f t="shared" si="61"/>
        <v>8.33170731707317</v>
      </c>
      <c r="Q375" s="14">
        <f t="shared" si="62"/>
        <v>10.613626745662295</v>
      </c>
      <c r="R375" s="14">
        <f t="shared" si="63"/>
        <v>10.840829096597576</v>
      </c>
      <c r="S375" s="5"/>
      <c r="T375" s="14">
        <f t="shared" si="64"/>
        <v>0.8943089430894309</v>
      </c>
      <c r="U375" s="14">
        <f t="shared" si="65"/>
        <v>8.33170731707317</v>
      </c>
      <c r="V375" s="14">
        <v>56</v>
      </c>
      <c r="W375" s="14">
        <v>270</v>
      </c>
      <c r="X375" s="4"/>
    </row>
    <row r="376" spans="12:24" ht="17.25">
      <c r="L376" s="19">
        <v>10</v>
      </c>
      <c r="M376" s="14">
        <v>100</v>
      </c>
      <c r="N376" s="5"/>
      <c r="O376" s="14">
        <f aca="true" t="shared" si="66" ref="O376:O387">$Q$9*T376</f>
        <v>10.909090909090908</v>
      </c>
      <c r="P376" s="14">
        <f aca="true" t="shared" si="67" ref="P376:P387">O376-$Q$10</f>
        <v>8.509090909090908</v>
      </c>
      <c r="Q376" s="14">
        <f aca="true" t="shared" si="68" ref="Q376:Q387">$Q$9*M376*(1-$Q$11/100)/((L376*(1+$Q$11/100))+(M376*(1-$Q$11/100)))</f>
        <v>10.80568720379147</v>
      </c>
      <c r="R376" s="14">
        <f aca="true" t="shared" si="69" ref="R376:R387">$Q$9*M376*(1+$Q$11/100)/((L376*(1-$Q$11/100))+(M376*(1+$Q$11/100)))</f>
        <v>11.004366812227074</v>
      </c>
      <c r="S376" s="5"/>
      <c r="T376" s="14">
        <f aca="true" t="shared" si="70" ref="T376:T387">M376/(L376+M376)</f>
        <v>0.9090909090909091</v>
      </c>
      <c r="U376" s="14">
        <f aca="true" t="shared" si="71" ref="U376:U387">ABS(P376)</f>
        <v>8.509090909090908</v>
      </c>
      <c r="V376" s="14">
        <v>56</v>
      </c>
      <c r="W376" s="14">
        <v>330</v>
      </c>
      <c r="X376" s="4"/>
    </row>
    <row r="377" spans="12:24" ht="17.25">
      <c r="L377" s="19">
        <v>12</v>
      </c>
      <c r="M377" s="14">
        <v>120</v>
      </c>
      <c r="N377" s="5"/>
      <c r="O377" s="14">
        <f t="shared" si="66"/>
        <v>10.909090909090908</v>
      </c>
      <c r="P377" s="14">
        <f t="shared" si="67"/>
        <v>8.509090909090908</v>
      </c>
      <c r="Q377" s="14">
        <f t="shared" si="68"/>
        <v>10.80568720379147</v>
      </c>
      <c r="R377" s="14">
        <f t="shared" si="69"/>
        <v>11.004366812227074</v>
      </c>
      <c r="S377" s="5"/>
      <c r="T377" s="14">
        <f t="shared" si="70"/>
        <v>0.9090909090909091</v>
      </c>
      <c r="U377" s="14">
        <f t="shared" si="71"/>
        <v>8.509090909090908</v>
      </c>
      <c r="V377" s="14">
        <v>56</v>
      </c>
      <c r="W377" s="14">
        <v>390</v>
      </c>
      <c r="X377" s="4"/>
    </row>
    <row r="378" spans="12:24" ht="17.25">
      <c r="L378" s="19">
        <v>15</v>
      </c>
      <c r="M378" s="14">
        <v>150</v>
      </c>
      <c r="N378" s="5"/>
      <c r="O378" s="14">
        <f t="shared" si="66"/>
        <v>10.909090909090908</v>
      </c>
      <c r="P378" s="14">
        <f t="shared" si="67"/>
        <v>8.509090909090908</v>
      </c>
      <c r="Q378" s="14">
        <f t="shared" si="68"/>
        <v>10.80568720379147</v>
      </c>
      <c r="R378" s="14">
        <f t="shared" si="69"/>
        <v>11.004366812227074</v>
      </c>
      <c r="S378" s="5"/>
      <c r="T378" s="14">
        <f t="shared" si="70"/>
        <v>0.9090909090909091</v>
      </c>
      <c r="U378" s="14">
        <f t="shared" si="71"/>
        <v>8.509090909090908</v>
      </c>
      <c r="V378" s="14">
        <v>56</v>
      </c>
      <c r="W378" s="14">
        <v>470</v>
      </c>
      <c r="X378" s="4"/>
    </row>
    <row r="379" spans="12:24" ht="17.25">
      <c r="L379" s="19">
        <v>18</v>
      </c>
      <c r="M379" s="14">
        <v>180</v>
      </c>
      <c r="N379" s="5"/>
      <c r="O379" s="14">
        <f t="shared" si="66"/>
        <v>10.909090909090908</v>
      </c>
      <c r="P379" s="14">
        <f t="shared" si="67"/>
        <v>8.509090909090908</v>
      </c>
      <c r="Q379" s="14">
        <f t="shared" si="68"/>
        <v>10.80568720379147</v>
      </c>
      <c r="R379" s="14">
        <f t="shared" si="69"/>
        <v>11.004366812227074</v>
      </c>
      <c r="S379" s="5"/>
      <c r="T379" s="14">
        <f t="shared" si="70"/>
        <v>0.9090909090909091</v>
      </c>
      <c r="U379" s="14">
        <f t="shared" si="71"/>
        <v>8.509090909090908</v>
      </c>
      <c r="V379" s="14">
        <v>56</v>
      </c>
      <c r="W379" s="14">
        <v>560</v>
      </c>
      <c r="X379" s="4"/>
    </row>
    <row r="380" spans="12:24" ht="17.25">
      <c r="L380" s="19">
        <v>22</v>
      </c>
      <c r="M380" s="14">
        <v>220</v>
      </c>
      <c r="N380" s="5"/>
      <c r="O380" s="14">
        <f t="shared" si="66"/>
        <v>10.909090909090908</v>
      </c>
      <c r="P380" s="14">
        <f t="shared" si="67"/>
        <v>8.509090909090908</v>
      </c>
      <c r="Q380" s="14">
        <f t="shared" si="68"/>
        <v>10.80568720379147</v>
      </c>
      <c r="R380" s="14">
        <f t="shared" si="69"/>
        <v>11.004366812227074</v>
      </c>
      <c r="S380" s="5"/>
      <c r="T380" s="14">
        <f t="shared" si="70"/>
        <v>0.9090909090909091</v>
      </c>
      <c r="U380" s="14">
        <f t="shared" si="71"/>
        <v>8.509090909090908</v>
      </c>
      <c r="V380" s="14">
        <v>56</v>
      </c>
      <c r="W380" s="14">
        <v>680</v>
      </c>
      <c r="X380" s="4"/>
    </row>
    <row r="381" spans="12:24" ht="17.25">
      <c r="L381" s="19">
        <v>27</v>
      </c>
      <c r="M381" s="14">
        <v>270</v>
      </c>
      <c r="N381" s="5"/>
      <c r="O381" s="14">
        <f t="shared" si="66"/>
        <v>10.909090909090908</v>
      </c>
      <c r="P381" s="14">
        <f t="shared" si="67"/>
        <v>8.509090909090908</v>
      </c>
      <c r="Q381" s="14">
        <f t="shared" si="68"/>
        <v>10.805687203791468</v>
      </c>
      <c r="R381" s="14">
        <f t="shared" si="69"/>
        <v>11.004366812227076</v>
      </c>
      <c r="S381" s="5"/>
      <c r="T381" s="14">
        <f t="shared" si="70"/>
        <v>0.9090909090909091</v>
      </c>
      <c r="U381" s="14">
        <f t="shared" si="71"/>
        <v>8.509090909090908</v>
      </c>
      <c r="V381" s="14">
        <v>56</v>
      </c>
      <c r="W381" s="14">
        <v>820</v>
      </c>
      <c r="X381" s="4"/>
    </row>
    <row r="382" spans="12:24" ht="17.25">
      <c r="L382" s="19">
        <v>33</v>
      </c>
      <c r="M382" s="14">
        <v>330</v>
      </c>
      <c r="N382" s="5"/>
      <c r="O382" s="14">
        <f t="shared" si="66"/>
        <v>10.909090909090908</v>
      </c>
      <c r="P382" s="14">
        <f t="shared" si="67"/>
        <v>8.509090909090908</v>
      </c>
      <c r="Q382" s="14">
        <f t="shared" si="68"/>
        <v>10.80568720379147</v>
      </c>
      <c r="R382" s="14">
        <f t="shared" si="69"/>
        <v>11.004366812227074</v>
      </c>
      <c r="S382" s="5"/>
      <c r="T382" s="14">
        <f t="shared" si="70"/>
        <v>0.9090909090909091</v>
      </c>
      <c r="U382" s="14">
        <f t="shared" si="71"/>
        <v>8.509090909090908</v>
      </c>
      <c r="V382" s="14">
        <v>68</v>
      </c>
      <c r="W382" s="14">
        <v>1</v>
      </c>
      <c r="X382" s="4"/>
    </row>
    <row r="383" spans="12:24" ht="17.25">
      <c r="L383" s="19">
        <v>39</v>
      </c>
      <c r="M383" s="14">
        <v>390</v>
      </c>
      <c r="N383" s="5"/>
      <c r="O383" s="14">
        <f t="shared" si="66"/>
        <v>10.909090909090908</v>
      </c>
      <c r="P383" s="14">
        <f t="shared" si="67"/>
        <v>8.509090909090908</v>
      </c>
      <c r="Q383" s="14">
        <f t="shared" si="68"/>
        <v>10.80568720379147</v>
      </c>
      <c r="R383" s="14">
        <f t="shared" si="69"/>
        <v>11.004366812227074</v>
      </c>
      <c r="S383" s="5"/>
      <c r="T383" s="14">
        <f t="shared" si="70"/>
        <v>0.9090909090909091</v>
      </c>
      <c r="U383" s="14">
        <f t="shared" si="71"/>
        <v>8.509090909090908</v>
      </c>
      <c r="V383" s="14">
        <v>68</v>
      </c>
      <c r="W383" s="14">
        <v>1.2</v>
      </c>
      <c r="X383" s="4"/>
    </row>
    <row r="384" spans="12:24" ht="17.25">
      <c r="L384" s="19">
        <v>47</v>
      </c>
      <c r="M384" s="14">
        <v>470</v>
      </c>
      <c r="N384" s="5"/>
      <c r="O384" s="14">
        <f t="shared" si="66"/>
        <v>10.909090909090908</v>
      </c>
      <c r="P384" s="14">
        <f t="shared" si="67"/>
        <v>8.509090909090908</v>
      </c>
      <c r="Q384" s="14">
        <f t="shared" si="68"/>
        <v>10.805687203791468</v>
      </c>
      <c r="R384" s="14">
        <f t="shared" si="69"/>
        <v>11.004366812227074</v>
      </c>
      <c r="S384" s="5"/>
      <c r="T384" s="14">
        <f t="shared" si="70"/>
        <v>0.9090909090909091</v>
      </c>
      <c r="U384" s="14">
        <f t="shared" si="71"/>
        <v>8.509090909090908</v>
      </c>
      <c r="V384" s="14">
        <v>68</v>
      </c>
      <c r="W384" s="14">
        <v>1.5</v>
      </c>
      <c r="X384" s="4"/>
    </row>
    <row r="385" spans="12:24" ht="17.25">
      <c r="L385" s="19">
        <v>56</v>
      </c>
      <c r="M385" s="14">
        <v>560</v>
      </c>
      <c r="N385" s="5"/>
      <c r="O385" s="14">
        <f t="shared" si="66"/>
        <v>10.909090909090908</v>
      </c>
      <c r="P385" s="14">
        <f t="shared" si="67"/>
        <v>8.509090909090908</v>
      </c>
      <c r="Q385" s="14">
        <f t="shared" si="68"/>
        <v>10.80568720379147</v>
      </c>
      <c r="R385" s="14">
        <f t="shared" si="69"/>
        <v>11.004366812227074</v>
      </c>
      <c r="S385" s="5"/>
      <c r="T385" s="14">
        <f t="shared" si="70"/>
        <v>0.9090909090909091</v>
      </c>
      <c r="U385" s="14">
        <f t="shared" si="71"/>
        <v>8.509090909090908</v>
      </c>
      <c r="V385" s="14">
        <v>68</v>
      </c>
      <c r="W385" s="14">
        <v>1.8</v>
      </c>
      <c r="X385" s="4"/>
    </row>
    <row r="386" spans="12:24" ht="17.25">
      <c r="L386" s="19">
        <v>68</v>
      </c>
      <c r="M386" s="14">
        <v>680</v>
      </c>
      <c r="N386" s="5"/>
      <c r="O386" s="14">
        <f t="shared" si="66"/>
        <v>10.909090909090908</v>
      </c>
      <c r="P386" s="14">
        <f t="shared" si="67"/>
        <v>8.509090909090908</v>
      </c>
      <c r="Q386" s="14">
        <f t="shared" si="68"/>
        <v>10.80568720379147</v>
      </c>
      <c r="R386" s="14">
        <f t="shared" si="69"/>
        <v>11.004366812227074</v>
      </c>
      <c r="S386" s="5"/>
      <c r="T386" s="14">
        <f t="shared" si="70"/>
        <v>0.9090909090909091</v>
      </c>
      <c r="U386" s="14">
        <f t="shared" si="71"/>
        <v>8.509090909090908</v>
      </c>
      <c r="V386" s="14">
        <v>68</v>
      </c>
      <c r="W386" s="14">
        <v>2.2</v>
      </c>
      <c r="X386" s="4"/>
    </row>
    <row r="387" spans="12:24" ht="17.25">
      <c r="L387" s="19">
        <v>82</v>
      </c>
      <c r="M387" s="14">
        <v>820</v>
      </c>
      <c r="N387" s="5"/>
      <c r="O387" s="14">
        <f t="shared" si="66"/>
        <v>10.909090909090908</v>
      </c>
      <c r="P387" s="14">
        <f t="shared" si="67"/>
        <v>8.509090909090908</v>
      </c>
      <c r="Q387" s="14">
        <f t="shared" si="68"/>
        <v>10.80568720379147</v>
      </c>
      <c r="R387" s="14">
        <f t="shared" si="69"/>
        <v>11.004366812227074</v>
      </c>
      <c r="S387" s="5"/>
      <c r="T387" s="14">
        <f t="shared" si="70"/>
        <v>0.9090909090909091</v>
      </c>
      <c r="U387" s="14">
        <f t="shared" si="71"/>
        <v>8.509090909090908</v>
      </c>
      <c r="V387" s="14">
        <v>68</v>
      </c>
      <c r="W387" s="14">
        <v>2.7</v>
      </c>
      <c r="X387" s="4"/>
    </row>
    <row r="388" spans="12:24" ht="17.25">
      <c r="L388" s="19">
        <v>33</v>
      </c>
      <c r="M388" s="14">
        <v>390</v>
      </c>
      <c r="N388" s="5"/>
      <c r="O388" s="14">
        <f t="shared" si="60"/>
        <v>11.063829787234042</v>
      </c>
      <c r="P388" s="14">
        <f t="shared" si="61"/>
        <v>8.663829787234041</v>
      </c>
      <c r="Q388" s="14">
        <f t="shared" si="62"/>
        <v>10.973713439466865</v>
      </c>
      <c r="R388" s="14">
        <f t="shared" si="63"/>
        <v>11.146648519904728</v>
      </c>
      <c r="S388" s="5"/>
      <c r="T388" s="14">
        <f t="shared" si="64"/>
        <v>0.9219858156028369</v>
      </c>
      <c r="U388" s="14">
        <f t="shared" si="65"/>
        <v>8.663829787234041</v>
      </c>
      <c r="V388" s="14">
        <v>68</v>
      </c>
      <c r="W388" s="14">
        <v>3.3</v>
      </c>
      <c r="X388" s="4"/>
    </row>
    <row r="389" spans="12:24" ht="17.25">
      <c r="L389" s="19">
        <v>47</v>
      </c>
      <c r="M389" s="14">
        <v>560</v>
      </c>
      <c r="N389" s="5"/>
      <c r="O389" s="14">
        <f t="shared" si="60"/>
        <v>11.070840197693574</v>
      </c>
      <c r="P389" s="14">
        <f t="shared" si="61"/>
        <v>8.670840197693574</v>
      </c>
      <c r="Q389" s="14">
        <f t="shared" si="62"/>
        <v>10.981336544250452</v>
      </c>
      <c r="R389" s="14">
        <f t="shared" si="63"/>
        <v>11.153086224610764</v>
      </c>
      <c r="S389" s="5"/>
      <c r="T389" s="14">
        <f t="shared" si="64"/>
        <v>0.9225700164744646</v>
      </c>
      <c r="U389" s="14">
        <f t="shared" si="65"/>
        <v>8.670840197693574</v>
      </c>
      <c r="V389" s="14">
        <v>68</v>
      </c>
      <c r="W389" s="14">
        <v>3.9</v>
      </c>
      <c r="X389" s="4"/>
    </row>
    <row r="390" spans="12:24" ht="17.25">
      <c r="L390" s="19">
        <v>10</v>
      </c>
      <c r="M390" s="14">
        <v>120</v>
      </c>
      <c r="N390" s="5"/>
      <c r="O390" s="14">
        <f>$Q$9*T390</f>
        <v>11.076923076923077</v>
      </c>
      <c r="P390" s="14">
        <f>O390-$Q$10</f>
        <v>8.676923076923076</v>
      </c>
      <c r="Q390" s="14">
        <f>$Q$9*M390*(1-$Q$11/100)/((L390*(1+$Q$11/100))+(M390*(1-$Q$11/100)))</f>
        <v>10.987951807228916</v>
      </c>
      <c r="R390" s="14">
        <f>$Q$9*M390*(1+$Q$11/100)/((L390*(1-$Q$11/100))+(M390*(1+$Q$11/100)))</f>
        <v>11.158671586715867</v>
      </c>
      <c r="S390" s="5"/>
      <c r="T390" s="14">
        <f>M390/(L390+M390)</f>
        <v>0.9230769230769231</v>
      </c>
      <c r="U390" s="14">
        <f>ABS(P390)</f>
        <v>8.676923076923076</v>
      </c>
      <c r="V390" s="14">
        <v>68</v>
      </c>
      <c r="W390" s="14">
        <v>4.7</v>
      </c>
      <c r="X390" s="4"/>
    </row>
    <row r="391" spans="12:24" ht="17.25">
      <c r="L391" s="19">
        <v>15</v>
      </c>
      <c r="M391" s="14">
        <v>180</v>
      </c>
      <c r="N391" s="5"/>
      <c r="O391" s="14">
        <f>$Q$9*T391</f>
        <v>11.076923076923077</v>
      </c>
      <c r="P391" s="14">
        <f>O391-$Q$10</f>
        <v>8.676923076923076</v>
      </c>
      <c r="Q391" s="14">
        <f>$Q$9*M391*(1-$Q$11/100)/((L391*(1+$Q$11/100))+(M391*(1-$Q$11/100)))</f>
        <v>10.987951807228916</v>
      </c>
      <c r="R391" s="14">
        <f>$Q$9*M391*(1+$Q$11/100)/((L391*(1-$Q$11/100))+(M391*(1+$Q$11/100)))</f>
        <v>11.158671586715867</v>
      </c>
      <c r="S391" s="5"/>
      <c r="T391" s="14">
        <f>M391/(L391+M391)</f>
        <v>0.9230769230769231</v>
      </c>
      <c r="U391" s="14">
        <f>ABS(P391)</f>
        <v>8.676923076923076</v>
      </c>
      <c r="V391" s="14">
        <v>68</v>
      </c>
      <c r="W391" s="14">
        <v>5.6</v>
      </c>
      <c r="X391" s="4"/>
    </row>
    <row r="392" spans="12:24" ht="17.25">
      <c r="L392" s="19">
        <v>39</v>
      </c>
      <c r="M392" s="14">
        <v>470</v>
      </c>
      <c r="N392" s="5"/>
      <c r="O392" s="14">
        <f t="shared" si="60"/>
        <v>11.080550098231829</v>
      </c>
      <c r="P392" s="14">
        <f t="shared" si="61"/>
        <v>8.680550098231828</v>
      </c>
      <c r="Q392" s="14">
        <f t="shared" si="62"/>
        <v>10.991896604779978</v>
      </c>
      <c r="R392" s="14">
        <f t="shared" si="63"/>
        <v>11.162001696352842</v>
      </c>
      <c r="S392" s="5"/>
      <c r="T392" s="14">
        <f t="shared" si="64"/>
        <v>0.9233791748526523</v>
      </c>
      <c r="U392" s="14">
        <f t="shared" si="65"/>
        <v>8.680550098231828</v>
      </c>
      <c r="V392" s="14">
        <v>68</v>
      </c>
      <c r="W392" s="14">
        <v>6.8</v>
      </c>
      <c r="X392" s="4"/>
    </row>
    <row r="393" spans="12:24" ht="17.25">
      <c r="L393" s="19">
        <v>68</v>
      </c>
      <c r="M393" s="14">
        <v>820</v>
      </c>
      <c r="N393" s="5"/>
      <c r="O393" s="14">
        <f t="shared" si="60"/>
        <v>11.08108108108108</v>
      </c>
      <c r="P393" s="14">
        <f t="shared" si="61"/>
        <v>8.68108108108108</v>
      </c>
      <c r="Q393" s="14">
        <f t="shared" si="62"/>
        <v>10.992474129821261</v>
      </c>
      <c r="R393" s="14">
        <f t="shared" si="63"/>
        <v>11.162489196197061</v>
      </c>
      <c r="S393" s="5"/>
      <c r="T393" s="14">
        <f t="shared" si="64"/>
        <v>0.9234234234234234</v>
      </c>
      <c r="U393" s="14">
        <f t="shared" si="65"/>
        <v>8.68108108108108</v>
      </c>
      <c r="V393" s="14">
        <v>68</v>
      </c>
      <c r="W393" s="14">
        <v>8.2</v>
      </c>
      <c r="X393" s="4"/>
    </row>
    <row r="394" spans="12:24" ht="17.25">
      <c r="L394" s="19">
        <v>56</v>
      </c>
      <c r="M394" s="14">
        <v>680</v>
      </c>
      <c r="N394" s="5"/>
      <c r="O394" s="14">
        <f t="shared" si="60"/>
        <v>11.08695652173913</v>
      </c>
      <c r="P394" s="14">
        <f t="shared" si="61"/>
        <v>8.68695652173913</v>
      </c>
      <c r="Q394" s="14">
        <f t="shared" si="62"/>
        <v>10.998864926220206</v>
      </c>
      <c r="R394" s="14">
        <f t="shared" si="63"/>
        <v>11.16788321167883</v>
      </c>
      <c r="S394" s="5"/>
      <c r="T394" s="14">
        <f t="shared" si="64"/>
        <v>0.9239130434782609</v>
      </c>
      <c r="U394" s="14">
        <f t="shared" si="65"/>
        <v>8.68695652173913</v>
      </c>
      <c r="V394" s="14">
        <v>68</v>
      </c>
      <c r="W394" s="14">
        <v>10</v>
      </c>
      <c r="X394" s="4"/>
    </row>
    <row r="395" spans="12:24" ht="17.25">
      <c r="L395" s="19">
        <v>18</v>
      </c>
      <c r="M395" s="14">
        <v>220</v>
      </c>
      <c r="N395" s="5"/>
      <c r="O395" s="14">
        <f t="shared" si="60"/>
        <v>11.092436974789916</v>
      </c>
      <c r="P395" s="14">
        <f t="shared" si="61"/>
        <v>8.692436974789915</v>
      </c>
      <c r="Q395" s="14">
        <f t="shared" si="62"/>
        <v>11.004826678367705</v>
      </c>
      <c r="R395" s="14">
        <f t="shared" si="63"/>
        <v>11.172914147521162</v>
      </c>
      <c r="S395" s="5"/>
      <c r="T395" s="14">
        <f t="shared" si="64"/>
        <v>0.9243697478991597</v>
      </c>
      <c r="U395" s="14">
        <f t="shared" si="65"/>
        <v>8.692436974789915</v>
      </c>
      <c r="V395" s="14">
        <v>68</v>
      </c>
      <c r="W395" s="14">
        <v>12</v>
      </c>
      <c r="X395" s="4"/>
    </row>
    <row r="396" spans="12:24" ht="17.25">
      <c r="L396" s="19">
        <v>27</v>
      </c>
      <c r="M396" s="14">
        <v>330</v>
      </c>
      <c r="N396" s="5"/>
      <c r="O396" s="14">
        <f t="shared" si="60"/>
        <v>11.092436974789916</v>
      </c>
      <c r="P396" s="14">
        <f t="shared" si="61"/>
        <v>8.692436974789915</v>
      </c>
      <c r="Q396" s="14">
        <f t="shared" si="62"/>
        <v>11.004826678367705</v>
      </c>
      <c r="R396" s="14">
        <f t="shared" si="63"/>
        <v>11.172914147521162</v>
      </c>
      <c r="S396" s="5"/>
      <c r="T396" s="14">
        <f t="shared" si="64"/>
        <v>0.9243697478991597</v>
      </c>
      <c r="U396" s="14">
        <f t="shared" si="65"/>
        <v>8.692436974789915</v>
      </c>
      <c r="V396" s="14">
        <v>68</v>
      </c>
      <c r="W396" s="14">
        <v>15</v>
      </c>
      <c r="X396" s="4"/>
    </row>
    <row r="397" spans="12:24" ht="17.25">
      <c r="L397" s="19">
        <v>22</v>
      </c>
      <c r="M397" s="14">
        <v>270</v>
      </c>
      <c r="N397" s="5"/>
      <c r="O397" s="14">
        <f t="shared" si="60"/>
        <v>11.095890410958905</v>
      </c>
      <c r="P397" s="14">
        <f t="shared" si="61"/>
        <v>8.695890410958905</v>
      </c>
      <c r="Q397" s="14">
        <f t="shared" si="62"/>
        <v>11.008583690987123</v>
      </c>
      <c r="R397" s="14">
        <f t="shared" si="63"/>
        <v>11.176084099868595</v>
      </c>
      <c r="S397" s="5"/>
      <c r="T397" s="14">
        <f t="shared" si="64"/>
        <v>0.9246575342465754</v>
      </c>
      <c r="U397" s="14">
        <f t="shared" si="65"/>
        <v>8.695890410958905</v>
      </c>
      <c r="V397" s="14">
        <v>68</v>
      </c>
      <c r="W397" s="14">
        <v>18</v>
      </c>
      <c r="X397" s="4"/>
    </row>
    <row r="398" spans="12:24" ht="17.25">
      <c r="L398" s="19">
        <v>12</v>
      </c>
      <c r="M398" s="14">
        <v>150</v>
      </c>
      <c r="N398" s="5"/>
      <c r="O398" s="14">
        <f t="shared" si="60"/>
        <v>11.11111111111111</v>
      </c>
      <c r="P398" s="14">
        <f t="shared" si="61"/>
        <v>8.71111111111111</v>
      </c>
      <c r="Q398" s="14">
        <f t="shared" si="62"/>
        <v>11.02514506769826</v>
      </c>
      <c r="R398" s="14">
        <f t="shared" si="63"/>
        <v>11.190053285968029</v>
      </c>
      <c r="S398" s="5"/>
      <c r="T398" s="14">
        <f t="shared" si="64"/>
        <v>0.9259259259259259</v>
      </c>
      <c r="U398" s="14">
        <f t="shared" si="65"/>
        <v>8.71111111111111</v>
      </c>
      <c r="V398" s="14">
        <v>68</v>
      </c>
      <c r="W398" s="14">
        <v>22</v>
      </c>
      <c r="X398" s="4"/>
    </row>
    <row r="399" spans="12:24" ht="17.25">
      <c r="L399" s="19">
        <v>33</v>
      </c>
      <c r="M399" s="14">
        <v>470</v>
      </c>
      <c r="N399" s="5"/>
      <c r="O399" s="14">
        <f t="shared" si="60"/>
        <v>11.21272365805169</v>
      </c>
      <c r="P399" s="14">
        <f t="shared" si="61"/>
        <v>8.81272365805169</v>
      </c>
      <c r="Q399" s="14">
        <f t="shared" si="62"/>
        <v>11.135820430219267</v>
      </c>
      <c r="R399" s="14">
        <f t="shared" si="63"/>
        <v>11.283223778222348</v>
      </c>
      <c r="S399" s="5"/>
      <c r="T399" s="14">
        <f t="shared" si="64"/>
        <v>0.9343936381709742</v>
      </c>
      <c r="U399" s="14">
        <f t="shared" si="65"/>
        <v>8.81272365805169</v>
      </c>
      <c r="V399" s="14">
        <v>68</v>
      </c>
      <c r="W399" s="14">
        <v>27</v>
      </c>
      <c r="X399" s="4"/>
    </row>
    <row r="400" spans="12:24" ht="17.25">
      <c r="L400" s="19">
        <v>39</v>
      </c>
      <c r="M400" s="14">
        <v>560</v>
      </c>
      <c r="N400" s="5"/>
      <c r="O400" s="14">
        <f t="shared" si="60"/>
        <v>11.218697829716195</v>
      </c>
      <c r="P400" s="14">
        <f t="shared" si="61"/>
        <v>8.818697829716195</v>
      </c>
      <c r="Q400" s="14">
        <f t="shared" si="62"/>
        <v>11.14233353695785</v>
      </c>
      <c r="R400" s="14">
        <f t="shared" si="63"/>
        <v>11.288696904247661</v>
      </c>
      <c r="S400" s="5"/>
      <c r="T400" s="14">
        <f t="shared" si="64"/>
        <v>0.9348914858096828</v>
      </c>
      <c r="U400" s="14">
        <f t="shared" si="65"/>
        <v>8.818697829716195</v>
      </c>
      <c r="V400" s="14">
        <v>68</v>
      </c>
      <c r="W400" s="14">
        <v>33</v>
      </c>
      <c r="X400" s="4"/>
    </row>
    <row r="401" spans="12:24" ht="17.25">
      <c r="L401" s="19">
        <v>27</v>
      </c>
      <c r="M401" s="14">
        <v>390</v>
      </c>
      <c r="N401" s="5"/>
      <c r="O401" s="14">
        <f t="shared" si="60"/>
        <v>11.223021582733812</v>
      </c>
      <c r="P401" s="14">
        <f t="shared" si="61"/>
        <v>8.823021582733812</v>
      </c>
      <c r="Q401" s="14">
        <f t="shared" si="62"/>
        <v>11.14704776231666</v>
      </c>
      <c r="R401" s="14">
        <f t="shared" si="63"/>
        <v>11.292657704239918</v>
      </c>
      <c r="S401" s="5"/>
      <c r="T401" s="14">
        <f t="shared" si="64"/>
        <v>0.935251798561151</v>
      </c>
      <c r="U401" s="14">
        <f t="shared" si="65"/>
        <v>8.823021582733812</v>
      </c>
      <c r="V401" s="14">
        <v>68</v>
      </c>
      <c r="W401" s="14">
        <v>39</v>
      </c>
      <c r="X401" s="4"/>
    </row>
    <row r="402" spans="12:24" ht="17.25">
      <c r="L402" s="19">
        <v>47</v>
      </c>
      <c r="M402" s="14">
        <v>680</v>
      </c>
      <c r="N402" s="5"/>
      <c r="O402" s="14">
        <f t="shared" si="60"/>
        <v>11.224209078404401</v>
      </c>
      <c r="P402" s="14">
        <f t="shared" si="61"/>
        <v>8.824209078404401</v>
      </c>
      <c r="Q402" s="14">
        <f t="shared" si="62"/>
        <v>11.148342561300064</v>
      </c>
      <c r="R402" s="14">
        <f t="shared" si="63"/>
        <v>11.293745468925065</v>
      </c>
      <c r="S402" s="5"/>
      <c r="T402" s="14">
        <f t="shared" si="64"/>
        <v>0.9353507565337001</v>
      </c>
      <c r="U402" s="14">
        <f t="shared" si="65"/>
        <v>8.824209078404401</v>
      </c>
      <c r="V402" s="14">
        <v>68</v>
      </c>
      <c r="W402" s="14">
        <v>47</v>
      </c>
      <c r="X402" s="4"/>
    </row>
    <row r="403" spans="12:24" ht="17.25">
      <c r="L403" s="19">
        <v>56</v>
      </c>
      <c r="M403" s="14">
        <v>820</v>
      </c>
      <c r="N403" s="5"/>
      <c r="O403" s="14">
        <f t="shared" si="60"/>
        <v>11.232876712328768</v>
      </c>
      <c r="P403" s="14">
        <f t="shared" si="61"/>
        <v>8.832876712328767</v>
      </c>
      <c r="Q403" s="14">
        <f t="shared" si="62"/>
        <v>11.157794222964908</v>
      </c>
      <c r="R403" s="14">
        <f t="shared" si="63"/>
        <v>11.301684532924961</v>
      </c>
      <c r="S403" s="5"/>
      <c r="T403" s="14">
        <f t="shared" si="64"/>
        <v>0.9360730593607306</v>
      </c>
      <c r="U403" s="14">
        <f t="shared" si="65"/>
        <v>8.832876712328767</v>
      </c>
      <c r="V403" s="14">
        <v>68</v>
      </c>
      <c r="W403" s="14">
        <v>56</v>
      </c>
      <c r="X403" s="4"/>
    </row>
    <row r="404" spans="12:24" ht="17.25">
      <c r="L404" s="19">
        <v>15</v>
      </c>
      <c r="M404" s="14">
        <v>220</v>
      </c>
      <c r="N404" s="5"/>
      <c r="O404" s="14">
        <f t="shared" si="60"/>
        <v>11.23404255319149</v>
      </c>
      <c r="P404" s="14">
        <f t="shared" si="61"/>
        <v>8.83404255319149</v>
      </c>
      <c r="Q404" s="14">
        <f t="shared" si="62"/>
        <v>11.159065628476085</v>
      </c>
      <c r="R404" s="14">
        <f t="shared" si="63"/>
        <v>11.302752293577981</v>
      </c>
      <c r="S404" s="5"/>
      <c r="T404" s="14">
        <f t="shared" si="64"/>
        <v>0.9361702127659575</v>
      </c>
      <c r="U404" s="14">
        <f t="shared" si="65"/>
        <v>8.83404255319149</v>
      </c>
      <c r="V404" s="14">
        <v>68</v>
      </c>
      <c r="W404" s="14">
        <v>68</v>
      </c>
      <c r="X404" s="4"/>
    </row>
    <row r="405" spans="12:24" ht="17.25">
      <c r="L405" s="19">
        <v>10</v>
      </c>
      <c r="M405" s="14">
        <v>150</v>
      </c>
      <c r="N405" s="5"/>
      <c r="O405" s="14">
        <f>$Q$9*T405</f>
        <v>11.25</v>
      </c>
      <c r="P405" s="14">
        <f>O405-$Q$10</f>
        <v>8.85</v>
      </c>
      <c r="Q405" s="14">
        <f>$Q$9*M405*(1-$Q$11/100)/((L405*(1+$Q$11/100))+(M405*(1-$Q$11/100)))</f>
        <v>11.176470588235293</v>
      </c>
      <c r="R405" s="14">
        <f>$Q$9*M405*(1+$Q$11/100)/((L405*(1-$Q$11/100))+(M405*(1+$Q$11/100)))</f>
        <v>11.317365269461078</v>
      </c>
      <c r="S405" s="5"/>
      <c r="T405" s="14">
        <f>M405/(L405+M405)</f>
        <v>0.9375</v>
      </c>
      <c r="U405" s="14">
        <f>ABS(P405)</f>
        <v>8.85</v>
      </c>
      <c r="V405" s="14">
        <v>68</v>
      </c>
      <c r="W405" s="14">
        <v>82</v>
      </c>
      <c r="X405" s="4"/>
    </row>
    <row r="406" spans="12:24" ht="17.25">
      <c r="L406" s="19">
        <v>12</v>
      </c>
      <c r="M406" s="14">
        <v>180</v>
      </c>
      <c r="N406" s="5"/>
      <c r="O406" s="14">
        <f>$Q$9*T406</f>
        <v>11.25</v>
      </c>
      <c r="P406" s="14">
        <f>O406-$Q$10</f>
        <v>8.85</v>
      </c>
      <c r="Q406" s="14">
        <f>$Q$9*M406*(1-$Q$11/100)/((L406*(1+$Q$11/100))+(M406*(1-$Q$11/100)))</f>
        <v>11.176470588235295</v>
      </c>
      <c r="R406" s="14">
        <f>$Q$9*M406*(1+$Q$11/100)/((L406*(1-$Q$11/100))+(M406*(1+$Q$11/100)))</f>
        <v>11.317365269461078</v>
      </c>
      <c r="S406" s="5"/>
      <c r="T406" s="14">
        <f>M406/(L406+M406)</f>
        <v>0.9375</v>
      </c>
      <c r="U406" s="14">
        <f>ABS(P406)</f>
        <v>8.85</v>
      </c>
      <c r="V406" s="14">
        <v>68</v>
      </c>
      <c r="W406" s="14">
        <v>100</v>
      </c>
      <c r="X406" s="4"/>
    </row>
    <row r="407" spans="12:24" ht="17.25">
      <c r="L407" s="19">
        <v>18</v>
      </c>
      <c r="M407" s="14">
        <v>270</v>
      </c>
      <c r="N407" s="5"/>
      <c r="O407" s="14">
        <f aca="true" t="shared" si="72" ref="O407:O453">$Q$9*T407</f>
        <v>11.25</v>
      </c>
      <c r="P407" s="14">
        <f aca="true" t="shared" si="73" ref="P407:P453">O407-$Q$10</f>
        <v>8.85</v>
      </c>
      <c r="Q407" s="14">
        <f aca="true" t="shared" si="74" ref="Q407:Q453">$Q$9*M407*(1-$Q$11/100)/((L407*(1+$Q$11/100))+(M407*(1-$Q$11/100)))</f>
        <v>11.176470588235295</v>
      </c>
      <c r="R407" s="14">
        <f aca="true" t="shared" si="75" ref="R407:R453">$Q$9*M407*(1+$Q$11/100)/((L407*(1-$Q$11/100))+(M407*(1+$Q$11/100)))</f>
        <v>11.317365269461076</v>
      </c>
      <c r="S407" s="5"/>
      <c r="T407" s="14">
        <f aca="true" t="shared" si="76" ref="T407:T453">M407/(L407+M407)</f>
        <v>0.9375</v>
      </c>
      <c r="U407" s="14">
        <f aca="true" t="shared" si="77" ref="U407:U453">ABS(P407)</f>
        <v>8.85</v>
      </c>
      <c r="V407" s="14">
        <v>68</v>
      </c>
      <c r="W407" s="14">
        <v>120</v>
      </c>
      <c r="X407" s="4"/>
    </row>
    <row r="408" spans="12:24" ht="17.25">
      <c r="L408" s="19">
        <v>22</v>
      </c>
      <c r="M408" s="14">
        <v>330</v>
      </c>
      <c r="N408" s="5"/>
      <c r="O408" s="14">
        <f>$Q$9*T408</f>
        <v>11.25</v>
      </c>
      <c r="P408" s="14">
        <f>O408-$Q$10</f>
        <v>8.85</v>
      </c>
      <c r="Q408" s="14">
        <f>$Q$9*M408*(1-$Q$11/100)/((L408*(1+$Q$11/100))+(M408*(1-$Q$11/100)))</f>
        <v>11.176470588235293</v>
      </c>
      <c r="R408" s="14">
        <f>$Q$9*M408*(1+$Q$11/100)/((L408*(1-$Q$11/100))+(M408*(1+$Q$11/100)))</f>
        <v>11.317365269461078</v>
      </c>
      <c r="S408" s="5"/>
      <c r="T408" s="14">
        <f>M408/(L408+M408)</f>
        <v>0.9375</v>
      </c>
      <c r="U408" s="14">
        <f>ABS(P408)</f>
        <v>8.85</v>
      </c>
      <c r="V408" s="14">
        <v>68</v>
      </c>
      <c r="W408" s="14">
        <v>150</v>
      </c>
      <c r="X408" s="4"/>
    </row>
    <row r="409" spans="12:24" ht="17.25">
      <c r="L409" s="19">
        <v>33</v>
      </c>
      <c r="M409" s="14">
        <v>560</v>
      </c>
      <c r="N409" s="5"/>
      <c r="O409" s="14">
        <f t="shared" si="72"/>
        <v>11.33220910623946</v>
      </c>
      <c r="P409" s="14">
        <f t="shared" si="73"/>
        <v>8.93220910623946</v>
      </c>
      <c r="Q409" s="14">
        <f t="shared" si="74"/>
        <v>11.266213712168005</v>
      </c>
      <c r="R409" s="14">
        <f t="shared" si="75"/>
        <v>11.392589004601598</v>
      </c>
      <c r="S409" s="5"/>
      <c r="T409" s="14">
        <f t="shared" si="76"/>
        <v>0.9443507588532883</v>
      </c>
      <c r="U409" s="14">
        <f t="shared" si="77"/>
        <v>8.93220910623946</v>
      </c>
      <c r="V409" s="14">
        <v>68</v>
      </c>
      <c r="W409" s="14">
        <v>180</v>
      </c>
      <c r="X409" s="4"/>
    </row>
    <row r="410" spans="12:24" ht="17.25">
      <c r="L410" s="19">
        <v>27</v>
      </c>
      <c r="M410" s="14">
        <v>470</v>
      </c>
      <c r="N410" s="5"/>
      <c r="O410" s="14">
        <f t="shared" si="72"/>
        <v>11.348088531187123</v>
      </c>
      <c r="P410" s="14">
        <f t="shared" si="73"/>
        <v>8.948088531187123</v>
      </c>
      <c r="Q410" s="14">
        <f t="shared" si="74"/>
        <v>11.28356323049384</v>
      </c>
      <c r="R410" s="14">
        <f t="shared" si="75"/>
        <v>11.407107772320138</v>
      </c>
      <c r="S410" s="5"/>
      <c r="T410" s="14">
        <f t="shared" si="76"/>
        <v>0.9456740442655935</v>
      </c>
      <c r="U410" s="14">
        <f t="shared" si="77"/>
        <v>8.948088531187123</v>
      </c>
      <c r="V410" s="14">
        <v>68</v>
      </c>
      <c r="W410" s="14">
        <v>220</v>
      </c>
      <c r="X410" s="4"/>
    </row>
    <row r="411" spans="12:24" ht="17.25">
      <c r="L411" s="19">
        <v>39</v>
      </c>
      <c r="M411" s="14">
        <v>680</v>
      </c>
      <c r="N411" s="5"/>
      <c r="O411" s="14">
        <f t="shared" si="72"/>
        <v>11.349095966620306</v>
      </c>
      <c r="P411" s="14">
        <f t="shared" si="73"/>
        <v>8.949095966620305</v>
      </c>
      <c r="Q411" s="14">
        <f t="shared" si="74"/>
        <v>11.284664094912292</v>
      </c>
      <c r="R411" s="14">
        <f t="shared" si="75"/>
        <v>11.40802875973637</v>
      </c>
      <c r="S411" s="5"/>
      <c r="T411" s="14">
        <f t="shared" si="76"/>
        <v>0.9457579972183588</v>
      </c>
      <c r="U411" s="14">
        <f t="shared" si="77"/>
        <v>8.949095966620305</v>
      </c>
      <c r="V411" s="14">
        <v>68</v>
      </c>
      <c r="W411" s="14">
        <v>270</v>
      </c>
      <c r="X411" s="4"/>
    </row>
    <row r="412" spans="12:24" ht="17.25">
      <c r="L412" s="19">
        <v>47</v>
      </c>
      <c r="M412" s="14">
        <v>820</v>
      </c>
      <c r="N412" s="5"/>
      <c r="O412" s="14">
        <f t="shared" si="72"/>
        <v>11.349480968858131</v>
      </c>
      <c r="P412" s="14">
        <f t="shared" si="73"/>
        <v>8.949480968858131</v>
      </c>
      <c r="Q412" s="14">
        <f t="shared" si="74"/>
        <v>11.285084807146736</v>
      </c>
      <c r="R412" s="14">
        <f t="shared" si="75"/>
        <v>11.408380721029095</v>
      </c>
      <c r="S412" s="5"/>
      <c r="T412" s="14">
        <f t="shared" si="76"/>
        <v>0.9457900807381776</v>
      </c>
      <c r="U412" s="14">
        <f t="shared" si="77"/>
        <v>8.949480968858131</v>
      </c>
      <c r="V412" s="14">
        <v>68</v>
      </c>
      <c r="W412" s="14">
        <v>330</v>
      </c>
      <c r="X412" s="4"/>
    </row>
    <row r="413" spans="12:24" ht="17.25">
      <c r="L413" s="19">
        <v>22</v>
      </c>
      <c r="M413" s="14">
        <v>390</v>
      </c>
      <c r="N413" s="5"/>
      <c r="O413" s="14">
        <f t="shared" si="72"/>
        <v>11.359223300970875</v>
      </c>
      <c r="P413" s="14">
        <f t="shared" si="73"/>
        <v>8.959223300970875</v>
      </c>
      <c r="Q413" s="14">
        <f t="shared" si="74"/>
        <v>11.295731707317072</v>
      </c>
      <c r="R413" s="14">
        <f t="shared" si="75"/>
        <v>11.41728624535316</v>
      </c>
      <c r="S413" s="5"/>
      <c r="T413" s="14">
        <f t="shared" si="76"/>
        <v>0.9466019417475728</v>
      </c>
      <c r="U413" s="14">
        <f t="shared" si="77"/>
        <v>8.959223300970875</v>
      </c>
      <c r="V413" s="14">
        <v>68</v>
      </c>
      <c r="W413" s="14">
        <v>390</v>
      </c>
      <c r="X413" s="4"/>
    </row>
    <row r="414" spans="12:24" ht="17.25">
      <c r="L414" s="19">
        <v>10</v>
      </c>
      <c r="M414" s="14">
        <v>180</v>
      </c>
      <c r="N414" s="5"/>
      <c r="O414" s="14">
        <f t="shared" si="72"/>
        <v>11.368421052631579</v>
      </c>
      <c r="P414" s="14">
        <f t="shared" si="73"/>
        <v>8.968421052631578</v>
      </c>
      <c r="Q414" s="14">
        <f t="shared" si="74"/>
        <v>11.305785123966942</v>
      </c>
      <c r="R414" s="14">
        <f t="shared" si="75"/>
        <v>11.425692695214106</v>
      </c>
      <c r="S414" s="5"/>
      <c r="T414" s="14">
        <f t="shared" si="76"/>
        <v>0.9473684210526315</v>
      </c>
      <c r="U414" s="14">
        <f t="shared" si="77"/>
        <v>8.968421052631578</v>
      </c>
      <c r="V414" s="14">
        <v>68</v>
      </c>
      <c r="W414" s="14">
        <v>470</v>
      </c>
      <c r="X414" s="4"/>
    </row>
    <row r="415" spans="12:24" ht="17.25">
      <c r="L415" s="19">
        <v>15</v>
      </c>
      <c r="M415" s="14">
        <v>270</v>
      </c>
      <c r="N415" s="5"/>
      <c r="O415" s="14">
        <f t="shared" si="72"/>
        <v>11.368421052631579</v>
      </c>
      <c r="P415" s="14">
        <f t="shared" si="73"/>
        <v>8.968421052631578</v>
      </c>
      <c r="Q415" s="14">
        <f t="shared" si="74"/>
        <v>11.305785123966942</v>
      </c>
      <c r="R415" s="14">
        <f t="shared" si="75"/>
        <v>11.425692695214106</v>
      </c>
      <c r="S415" s="5"/>
      <c r="T415" s="14">
        <f t="shared" si="76"/>
        <v>0.9473684210526315</v>
      </c>
      <c r="U415" s="14">
        <f t="shared" si="77"/>
        <v>8.968421052631578</v>
      </c>
      <c r="V415" s="14">
        <v>68</v>
      </c>
      <c r="W415" s="14">
        <v>560</v>
      </c>
      <c r="X415" s="4"/>
    </row>
    <row r="416" spans="12:24" ht="17.25">
      <c r="L416" s="19">
        <v>12</v>
      </c>
      <c r="M416" s="14">
        <v>220</v>
      </c>
      <c r="N416" s="5"/>
      <c r="O416" s="14">
        <f>$Q$9*T416</f>
        <v>11.379310344827587</v>
      </c>
      <c r="P416" s="14">
        <f>O416-$Q$10</f>
        <v>8.979310344827587</v>
      </c>
      <c r="Q416" s="14">
        <f>$Q$9*M416*(1-$Q$11/100)/((L416*(1+$Q$11/100))+(M416*(1-$Q$11/100)))</f>
        <v>11.317689530685922</v>
      </c>
      <c r="R416" s="14">
        <f>$Q$9*M416*(1+$Q$11/100)/((L416*(1-$Q$11/100))+(M416*(1+$Q$11/100)))</f>
        <v>11.435643564356436</v>
      </c>
      <c r="S416" s="5"/>
      <c r="T416" s="14">
        <f>M416/(L416+M416)</f>
        <v>0.9482758620689655</v>
      </c>
      <c r="U416" s="14">
        <f>ABS(P416)</f>
        <v>8.979310344827587</v>
      </c>
      <c r="V416" s="14">
        <v>68</v>
      </c>
      <c r="W416" s="14">
        <v>680</v>
      </c>
      <c r="X416" s="4"/>
    </row>
    <row r="417" spans="12:24" ht="17.25">
      <c r="L417" s="19">
        <v>18</v>
      </c>
      <c r="M417" s="14">
        <v>330</v>
      </c>
      <c r="N417" s="5"/>
      <c r="O417" s="14">
        <f>$Q$9*T417</f>
        <v>11.379310344827587</v>
      </c>
      <c r="P417" s="14">
        <f>O417-$Q$10</f>
        <v>8.979310344827587</v>
      </c>
      <c r="Q417" s="14">
        <f>$Q$9*M417*(1-$Q$11/100)/((L417*(1+$Q$11/100))+(M417*(1-$Q$11/100)))</f>
        <v>11.317689530685922</v>
      </c>
      <c r="R417" s="14">
        <f>$Q$9*M417*(1+$Q$11/100)/((L417*(1-$Q$11/100))+(M417*(1+$Q$11/100)))</f>
        <v>11.435643564356434</v>
      </c>
      <c r="S417" s="5"/>
      <c r="T417" s="14">
        <f>M417/(L417+M417)</f>
        <v>0.9482758620689655</v>
      </c>
      <c r="U417" s="14">
        <f>ABS(P417)</f>
        <v>8.979310344827587</v>
      </c>
      <c r="V417" s="14">
        <v>68</v>
      </c>
      <c r="W417" s="14">
        <v>820</v>
      </c>
      <c r="X417" s="4"/>
    </row>
    <row r="418" spans="12:24" ht="17.25">
      <c r="L418" s="19">
        <v>33</v>
      </c>
      <c r="M418" s="14">
        <v>680</v>
      </c>
      <c r="N418" s="5"/>
      <c r="O418" s="14">
        <f t="shared" si="72"/>
        <v>11.444600280504908</v>
      </c>
      <c r="P418" s="14">
        <f t="shared" si="73"/>
        <v>9.044600280504907</v>
      </c>
      <c r="Q418" s="14">
        <f t="shared" si="74"/>
        <v>11.389113347535444</v>
      </c>
      <c r="R418" s="14">
        <f t="shared" si="75"/>
        <v>11.49527067820487</v>
      </c>
      <c r="S418" s="5"/>
      <c r="T418" s="14">
        <f t="shared" si="76"/>
        <v>0.9537166900420757</v>
      </c>
      <c r="U418" s="14">
        <f t="shared" si="77"/>
        <v>9.044600280504907</v>
      </c>
      <c r="V418" s="14">
        <v>82</v>
      </c>
      <c r="W418" s="14">
        <v>1</v>
      </c>
      <c r="X418" s="4"/>
    </row>
    <row r="419" spans="12:24" ht="17.25">
      <c r="L419" s="19">
        <v>27</v>
      </c>
      <c r="M419" s="14">
        <v>560</v>
      </c>
      <c r="N419" s="5"/>
      <c r="O419" s="14">
        <f t="shared" si="72"/>
        <v>11.448040885860307</v>
      </c>
      <c r="P419" s="14">
        <f t="shared" si="73"/>
        <v>9.048040885860306</v>
      </c>
      <c r="Q419" s="14">
        <f t="shared" si="74"/>
        <v>11.392879450343536</v>
      </c>
      <c r="R419" s="14">
        <f t="shared" si="75"/>
        <v>11.498411146418968</v>
      </c>
      <c r="S419" s="5"/>
      <c r="T419" s="14">
        <f t="shared" si="76"/>
        <v>0.9540034071550255</v>
      </c>
      <c r="U419" s="14">
        <f t="shared" si="77"/>
        <v>9.048040885860306</v>
      </c>
      <c r="V419" s="14">
        <v>82</v>
      </c>
      <c r="W419" s="14">
        <v>1.2</v>
      </c>
      <c r="X419" s="4"/>
    </row>
    <row r="420" spans="12:24" ht="17.25">
      <c r="L420" s="19">
        <v>39</v>
      </c>
      <c r="M420" s="14">
        <v>820</v>
      </c>
      <c r="N420" s="5"/>
      <c r="O420" s="14">
        <f t="shared" si="72"/>
        <v>11.455180442374854</v>
      </c>
      <c r="P420" s="14">
        <f t="shared" si="73"/>
        <v>9.055180442374853</v>
      </c>
      <c r="Q420" s="14">
        <f t="shared" si="74"/>
        <v>11.400695164339288</v>
      </c>
      <c r="R420" s="14">
        <f t="shared" si="75"/>
        <v>11.50492734257558</v>
      </c>
      <c r="S420" s="5"/>
      <c r="T420" s="14">
        <f t="shared" si="76"/>
        <v>0.9545983701979045</v>
      </c>
      <c r="U420" s="14">
        <f t="shared" si="77"/>
        <v>9.055180442374853</v>
      </c>
      <c r="V420" s="14">
        <v>82</v>
      </c>
      <c r="W420" s="14">
        <v>1.5</v>
      </c>
      <c r="X420" s="4"/>
    </row>
    <row r="421" spans="12:24" ht="17.25">
      <c r="L421" s="19">
        <v>22</v>
      </c>
      <c r="M421" s="14">
        <v>470</v>
      </c>
      <c r="N421" s="5"/>
      <c r="O421" s="14">
        <f t="shared" si="72"/>
        <v>11.463414634146343</v>
      </c>
      <c r="P421" s="14">
        <f t="shared" si="73"/>
        <v>9.063414634146342</v>
      </c>
      <c r="Q421" s="14">
        <f t="shared" si="74"/>
        <v>11.409710391822827</v>
      </c>
      <c r="R421" s="14">
        <f t="shared" si="75"/>
        <v>11.51244167962675</v>
      </c>
      <c r="S421" s="5"/>
      <c r="T421" s="14">
        <f t="shared" si="76"/>
        <v>0.9552845528455285</v>
      </c>
      <c r="U421" s="14">
        <f t="shared" si="77"/>
        <v>9.063414634146342</v>
      </c>
      <c r="V421" s="14">
        <v>82</v>
      </c>
      <c r="W421" s="14">
        <v>1.8</v>
      </c>
      <c r="X421" s="4"/>
    </row>
    <row r="422" spans="12:24" ht="17.25">
      <c r="L422" s="19">
        <v>18</v>
      </c>
      <c r="M422" s="14">
        <v>390</v>
      </c>
      <c r="N422" s="5"/>
      <c r="O422" s="14">
        <f t="shared" si="72"/>
        <v>11.470588235294118</v>
      </c>
      <c r="P422" s="14">
        <f t="shared" si="73"/>
        <v>9.070588235294117</v>
      </c>
      <c r="Q422" s="14">
        <f t="shared" si="74"/>
        <v>11.417565485362097</v>
      </c>
      <c r="R422" s="14">
        <f t="shared" si="75"/>
        <v>11.518987341772151</v>
      </c>
      <c r="S422" s="5"/>
      <c r="T422" s="14">
        <f t="shared" si="76"/>
        <v>0.9558823529411765</v>
      </c>
      <c r="U422" s="14">
        <f t="shared" si="77"/>
        <v>9.070588235294117</v>
      </c>
      <c r="V422" s="14">
        <v>82</v>
      </c>
      <c r="W422" s="14">
        <v>2.2</v>
      </c>
      <c r="X422" s="4"/>
    </row>
    <row r="423" spans="12:24" ht="17.25">
      <c r="L423" s="19">
        <v>10</v>
      </c>
      <c r="M423" s="14">
        <v>220</v>
      </c>
      <c r="N423" s="5"/>
      <c r="O423" s="14">
        <f>$Q$9*T423</f>
        <v>11.478260869565219</v>
      </c>
      <c r="P423" s="14">
        <f>O423-$Q$10</f>
        <v>9.078260869565218</v>
      </c>
      <c r="Q423" s="14">
        <f>$Q$9*M423*(1-$Q$11/100)/((L423*(1+$Q$11/100))+(M423*(1-$Q$11/100)))</f>
        <v>11.425968109339408</v>
      </c>
      <c r="R423" s="14">
        <f>$Q$9*M423*(1+$Q$11/100)/((L423*(1-$Q$11/100))+(M423*(1+$Q$11/100)))</f>
        <v>11.525987525987526</v>
      </c>
      <c r="S423" s="5"/>
      <c r="T423" s="14">
        <f>M423/(L423+M423)</f>
        <v>0.9565217391304348</v>
      </c>
      <c r="U423" s="14">
        <f>ABS(P423)</f>
        <v>9.078260869565218</v>
      </c>
      <c r="V423" s="14">
        <v>82</v>
      </c>
      <c r="W423" s="14">
        <v>2.7</v>
      </c>
      <c r="X423" s="4"/>
    </row>
    <row r="424" spans="12:24" ht="17.25">
      <c r="L424" s="19">
        <v>15</v>
      </c>
      <c r="M424" s="14">
        <v>330</v>
      </c>
      <c r="N424" s="5"/>
      <c r="O424" s="14">
        <f>$Q$9*T424</f>
        <v>11.478260869565219</v>
      </c>
      <c r="P424" s="14">
        <f>O424-$Q$10</f>
        <v>9.078260869565218</v>
      </c>
      <c r="Q424" s="14">
        <f>$Q$9*M424*(1-$Q$11/100)/((L424*(1+$Q$11/100))+(M424*(1-$Q$11/100)))</f>
        <v>11.425968109339408</v>
      </c>
      <c r="R424" s="14">
        <f>$Q$9*M424*(1+$Q$11/100)/((L424*(1-$Q$11/100))+(M424*(1+$Q$11/100)))</f>
        <v>11.525987525987526</v>
      </c>
      <c r="S424" s="5"/>
      <c r="T424" s="14">
        <f>M424/(L424+M424)</f>
        <v>0.9565217391304348</v>
      </c>
      <c r="U424" s="14">
        <f>ABS(P424)</f>
        <v>9.078260869565218</v>
      </c>
      <c r="V424" s="14">
        <v>82</v>
      </c>
      <c r="W424" s="14">
        <v>3.3</v>
      </c>
      <c r="X424" s="4"/>
    </row>
    <row r="425" spans="12:24" ht="17.25">
      <c r="L425" s="19">
        <v>12</v>
      </c>
      <c r="M425" s="14">
        <v>270</v>
      </c>
      <c r="N425" s="5"/>
      <c r="O425" s="14">
        <f t="shared" si="72"/>
        <v>11.48936170212766</v>
      </c>
      <c r="P425" s="14">
        <f t="shared" si="73"/>
        <v>9.08936170212766</v>
      </c>
      <c r="Q425" s="14">
        <f t="shared" si="74"/>
        <v>11.438127090301002</v>
      </c>
      <c r="R425" s="14">
        <f t="shared" si="75"/>
        <v>11.536113936927773</v>
      </c>
      <c r="S425" s="5"/>
      <c r="T425" s="14">
        <f t="shared" si="76"/>
        <v>0.9574468085106383</v>
      </c>
      <c r="U425" s="14">
        <f t="shared" si="77"/>
        <v>9.08936170212766</v>
      </c>
      <c r="V425" s="14">
        <v>82</v>
      </c>
      <c r="W425" s="14">
        <v>3.9</v>
      </c>
      <c r="X425" s="4"/>
    </row>
    <row r="426" spans="12:24" ht="17.25">
      <c r="L426" s="19">
        <v>33</v>
      </c>
      <c r="M426" s="14">
        <v>820</v>
      </c>
      <c r="N426" s="5"/>
      <c r="O426" s="14">
        <f t="shared" si="72"/>
        <v>11.535756154747949</v>
      </c>
      <c r="P426" s="14">
        <f t="shared" si="73"/>
        <v>9.135756154747948</v>
      </c>
      <c r="Q426" s="14">
        <f t="shared" si="74"/>
        <v>11.488969458612425</v>
      </c>
      <c r="R426" s="14">
        <f t="shared" si="75"/>
        <v>11.578416540595057</v>
      </c>
      <c r="S426" s="5"/>
      <c r="T426" s="14">
        <f t="shared" si="76"/>
        <v>0.9613130128956624</v>
      </c>
      <c r="U426" s="14">
        <f t="shared" si="77"/>
        <v>9.135756154747948</v>
      </c>
      <c r="V426" s="14">
        <v>82</v>
      </c>
      <c r="W426" s="14">
        <v>4.7</v>
      </c>
      <c r="X426" s="4"/>
    </row>
    <row r="427" spans="12:24" ht="17.25">
      <c r="L427" s="19">
        <v>27</v>
      </c>
      <c r="M427" s="14">
        <v>680</v>
      </c>
      <c r="N427" s="5"/>
      <c r="O427" s="14">
        <f t="shared" si="72"/>
        <v>11.541725601131542</v>
      </c>
      <c r="P427" s="14">
        <f t="shared" si="73"/>
        <v>9.141725601131542</v>
      </c>
      <c r="Q427" s="14">
        <f t="shared" si="74"/>
        <v>11.49551419885816</v>
      </c>
      <c r="R427" s="14">
        <f t="shared" si="75"/>
        <v>11.583857229770837</v>
      </c>
      <c r="S427" s="5"/>
      <c r="T427" s="14">
        <f t="shared" si="76"/>
        <v>0.9618104667609618</v>
      </c>
      <c r="U427" s="14">
        <f t="shared" si="77"/>
        <v>9.141725601131542</v>
      </c>
      <c r="V427" s="14">
        <v>82</v>
      </c>
      <c r="W427" s="14">
        <v>5.6</v>
      </c>
      <c r="X427" s="4"/>
    </row>
    <row r="428" spans="12:24" ht="17.25">
      <c r="L428" s="19">
        <v>22</v>
      </c>
      <c r="M428" s="14">
        <v>560</v>
      </c>
      <c r="N428" s="5"/>
      <c r="O428" s="14">
        <f t="shared" si="72"/>
        <v>11.54639175257732</v>
      </c>
      <c r="P428" s="14">
        <f t="shared" si="73"/>
        <v>9.146391752577319</v>
      </c>
      <c r="Q428" s="14">
        <f t="shared" si="74"/>
        <v>11.500630517023959</v>
      </c>
      <c r="R428" s="14">
        <f t="shared" si="75"/>
        <v>11.588109706027263</v>
      </c>
      <c r="S428" s="5"/>
      <c r="T428" s="14">
        <f t="shared" si="76"/>
        <v>0.9621993127147767</v>
      </c>
      <c r="U428" s="14">
        <f t="shared" si="77"/>
        <v>9.146391752577319</v>
      </c>
      <c r="V428" s="14">
        <v>82</v>
      </c>
      <c r="W428" s="14">
        <v>6.8</v>
      </c>
      <c r="X428" s="4"/>
    </row>
    <row r="429" spans="12:24" ht="17.25">
      <c r="L429" s="19">
        <v>15</v>
      </c>
      <c r="M429" s="14">
        <v>390</v>
      </c>
      <c r="N429" s="5"/>
      <c r="O429" s="14">
        <f t="shared" si="72"/>
        <v>11.555555555555555</v>
      </c>
      <c r="P429" s="14">
        <f t="shared" si="73"/>
        <v>9.155555555555555</v>
      </c>
      <c r="Q429" s="14">
        <f t="shared" si="74"/>
        <v>11.510679611650485</v>
      </c>
      <c r="R429" s="14">
        <f t="shared" si="75"/>
        <v>11.596460176991151</v>
      </c>
      <c r="S429" s="5"/>
      <c r="T429" s="14">
        <f t="shared" si="76"/>
        <v>0.9629629629629629</v>
      </c>
      <c r="U429" s="14">
        <f t="shared" si="77"/>
        <v>9.155555555555555</v>
      </c>
      <c r="V429" s="14">
        <v>82</v>
      </c>
      <c r="W429" s="14">
        <v>8.2</v>
      </c>
      <c r="X429" s="4"/>
    </row>
    <row r="430" spans="12:24" ht="17.25">
      <c r="L430" s="19">
        <v>18</v>
      </c>
      <c r="M430" s="14">
        <v>470</v>
      </c>
      <c r="N430" s="5"/>
      <c r="O430" s="14">
        <f t="shared" si="72"/>
        <v>11.557377049180328</v>
      </c>
      <c r="P430" s="14">
        <f t="shared" si="73"/>
        <v>9.157377049180328</v>
      </c>
      <c r="Q430" s="14">
        <f t="shared" si="74"/>
        <v>11.512677266867211</v>
      </c>
      <c r="R430" s="14">
        <f t="shared" si="75"/>
        <v>11.598119858989424</v>
      </c>
      <c r="S430" s="5"/>
      <c r="T430" s="14">
        <f t="shared" si="76"/>
        <v>0.9631147540983607</v>
      </c>
      <c r="U430" s="14">
        <f t="shared" si="77"/>
        <v>9.157377049180328</v>
      </c>
      <c r="V430" s="14">
        <v>82</v>
      </c>
      <c r="W430" s="14">
        <v>10</v>
      </c>
      <c r="X430" s="4"/>
    </row>
    <row r="431" spans="12:24" ht="17.25">
      <c r="L431" s="19">
        <v>10</v>
      </c>
      <c r="M431" s="14">
        <v>270</v>
      </c>
      <c r="N431" s="5"/>
      <c r="O431" s="14">
        <f t="shared" si="72"/>
        <v>11.571428571428571</v>
      </c>
      <c r="P431" s="14">
        <f t="shared" si="73"/>
        <v>9.17142857142857</v>
      </c>
      <c r="Q431" s="14">
        <f t="shared" si="74"/>
        <v>11.52808988764045</v>
      </c>
      <c r="R431" s="14">
        <f t="shared" si="75"/>
        <v>11.610921501706486</v>
      </c>
      <c r="S431" s="5"/>
      <c r="T431" s="14">
        <f t="shared" si="76"/>
        <v>0.9642857142857143</v>
      </c>
      <c r="U431" s="14">
        <f t="shared" si="77"/>
        <v>9.17142857142857</v>
      </c>
      <c r="V431" s="14">
        <v>82</v>
      </c>
      <c r="W431" s="14">
        <v>12</v>
      </c>
      <c r="X431" s="4"/>
    </row>
    <row r="432" spans="12:24" ht="17.25">
      <c r="L432" s="19">
        <v>12</v>
      </c>
      <c r="M432" s="14">
        <v>330</v>
      </c>
      <c r="N432" s="5"/>
      <c r="O432" s="14">
        <f t="shared" si="72"/>
        <v>11.578947368421053</v>
      </c>
      <c r="P432" s="14">
        <f t="shared" si="73"/>
        <v>9.178947368421053</v>
      </c>
      <c r="Q432" s="14">
        <f t="shared" si="74"/>
        <v>11.536338546458142</v>
      </c>
      <c r="R432" s="14">
        <f t="shared" si="75"/>
        <v>11.617770326906959</v>
      </c>
      <c r="S432" s="5"/>
      <c r="T432" s="14">
        <f t="shared" si="76"/>
        <v>0.9649122807017544</v>
      </c>
      <c r="U432" s="14">
        <f t="shared" si="77"/>
        <v>9.178947368421053</v>
      </c>
      <c r="V432" s="14">
        <v>82</v>
      </c>
      <c r="W432" s="14">
        <v>15</v>
      </c>
      <c r="X432" s="4"/>
    </row>
    <row r="433" spans="12:24" ht="17.25">
      <c r="L433" s="19">
        <v>27</v>
      </c>
      <c r="M433" s="14">
        <v>820</v>
      </c>
      <c r="N433" s="5"/>
      <c r="O433" s="14">
        <f t="shared" si="72"/>
        <v>11.617473435655253</v>
      </c>
      <c r="P433" s="14">
        <f t="shared" si="73"/>
        <v>9.217473435655252</v>
      </c>
      <c r="Q433" s="14">
        <f t="shared" si="74"/>
        <v>11.578621415742862</v>
      </c>
      <c r="R433" s="14">
        <f t="shared" si="75"/>
        <v>11.65285061749281</v>
      </c>
      <c r="S433" s="5"/>
      <c r="T433" s="14">
        <f t="shared" si="76"/>
        <v>0.9681227863046045</v>
      </c>
      <c r="U433" s="14">
        <f t="shared" si="77"/>
        <v>9.217473435655252</v>
      </c>
      <c r="V433" s="14">
        <v>82</v>
      </c>
      <c r="W433" s="14">
        <v>18</v>
      </c>
      <c r="X433" s="4"/>
    </row>
    <row r="434" spans="12:24" ht="17.25">
      <c r="L434" s="19">
        <v>22</v>
      </c>
      <c r="M434" s="14">
        <v>680</v>
      </c>
      <c r="N434" s="5"/>
      <c r="O434" s="14">
        <f t="shared" si="72"/>
        <v>11.623931623931623</v>
      </c>
      <c r="P434" s="14">
        <f t="shared" si="73"/>
        <v>9.223931623931623</v>
      </c>
      <c r="Q434" s="14">
        <f t="shared" si="74"/>
        <v>11.585712150650126</v>
      </c>
      <c r="R434" s="14">
        <f t="shared" si="75"/>
        <v>11.65872907878623</v>
      </c>
      <c r="S434" s="5"/>
      <c r="T434" s="14">
        <f t="shared" si="76"/>
        <v>0.9686609686609686</v>
      </c>
      <c r="U434" s="14">
        <f t="shared" si="77"/>
        <v>9.223931623931623</v>
      </c>
      <c r="V434" s="14">
        <v>82</v>
      </c>
      <c r="W434" s="14">
        <v>22</v>
      </c>
      <c r="X434" s="4"/>
    </row>
    <row r="435" spans="12:24" ht="17.25">
      <c r="L435" s="19">
        <v>18</v>
      </c>
      <c r="M435" s="14">
        <v>560</v>
      </c>
      <c r="N435" s="5"/>
      <c r="O435" s="14">
        <f t="shared" si="72"/>
        <v>11.626297577854672</v>
      </c>
      <c r="P435" s="14">
        <f t="shared" si="73"/>
        <v>9.226297577854671</v>
      </c>
      <c r="Q435" s="14">
        <f t="shared" si="74"/>
        <v>11.588310038119442</v>
      </c>
      <c r="R435" s="14">
        <f t="shared" si="75"/>
        <v>11.660882498760534</v>
      </c>
      <c r="S435" s="5"/>
      <c r="T435" s="14">
        <f t="shared" si="76"/>
        <v>0.9688581314878892</v>
      </c>
      <c r="U435" s="14">
        <f t="shared" si="77"/>
        <v>9.226297577854671</v>
      </c>
      <c r="V435" s="14">
        <v>82</v>
      </c>
      <c r="W435" s="14">
        <v>27</v>
      </c>
      <c r="X435" s="4"/>
    </row>
    <row r="436" spans="12:24" ht="17.25">
      <c r="L436" s="19">
        <v>15</v>
      </c>
      <c r="M436" s="14">
        <v>470</v>
      </c>
      <c r="N436" s="5"/>
      <c r="O436" s="14">
        <f t="shared" si="72"/>
        <v>11.628865979381443</v>
      </c>
      <c r="P436" s="14">
        <f t="shared" si="73"/>
        <v>9.228865979381442</v>
      </c>
      <c r="Q436" s="14">
        <f t="shared" si="74"/>
        <v>11.591130340724716</v>
      </c>
      <c r="R436" s="14">
        <f t="shared" si="75"/>
        <v>11.663220088626293</v>
      </c>
      <c r="S436" s="5"/>
      <c r="T436" s="14">
        <f t="shared" si="76"/>
        <v>0.9690721649484536</v>
      </c>
      <c r="U436" s="14">
        <f t="shared" si="77"/>
        <v>9.228865979381442</v>
      </c>
      <c r="V436" s="14">
        <v>82</v>
      </c>
      <c r="W436" s="14">
        <v>33</v>
      </c>
      <c r="X436" s="4"/>
    </row>
    <row r="437" spans="12:24" ht="17.25">
      <c r="L437" s="19">
        <v>12</v>
      </c>
      <c r="M437" s="14">
        <v>390</v>
      </c>
      <c r="N437" s="5"/>
      <c r="O437" s="14">
        <f t="shared" si="72"/>
        <v>11.64179104477612</v>
      </c>
      <c r="P437" s="14">
        <f t="shared" si="73"/>
        <v>9.24179104477612</v>
      </c>
      <c r="Q437" s="14">
        <f t="shared" si="74"/>
        <v>11.605324980422866</v>
      </c>
      <c r="R437" s="14">
        <f t="shared" si="75"/>
        <v>11.674982181040628</v>
      </c>
      <c r="S437" s="5"/>
      <c r="T437" s="14">
        <f t="shared" si="76"/>
        <v>0.9701492537313433</v>
      </c>
      <c r="U437" s="14">
        <f t="shared" si="77"/>
        <v>9.24179104477612</v>
      </c>
      <c r="V437" s="14">
        <v>82</v>
      </c>
      <c r="W437" s="14">
        <v>39</v>
      </c>
      <c r="X437" s="4"/>
    </row>
    <row r="438" spans="12:24" ht="17.25">
      <c r="L438" s="19">
        <v>10</v>
      </c>
      <c r="M438" s="14">
        <v>330</v>
      </c>
      <c r="N438" s="5"/>
      <c r="O438" s="14">
        <f t="shared" si="72"/>
        <v>11.647058823529411</v>
      </c>
      <c r="P438" s="14">
        <f t="shared" si="73"/>
        <v>9.24705882352941</v>
      </c>
      <c r="Q438" s="14">
        <f t="shared" si="74"/>
        <v>11.61111111111111</v>
      </c>
      <c r="R438" s="14">
        <f t="shared" si="75"/>
        <v>11.679775280898877</v>
      </c>
      <c r="S438" s="5"/>
      <c r="T438" s="14">
        <f t="shared" si="76"/>
        <v>0.9705882352941176</v>
      </c>
      <c r="U438" s="14">
        <f t="shared" si="77"/>
        <v>9.24705882352941</v>
      </c>
      <c r="V438" s="14">
        <v>82</v>
      </c>
      <c r="W438" s="14">
        <v>47</v>
      </c>
      <c r="X438" s="4"/>
    </row>
    <row r="439" spans="12:24" ht="17.25">
      <c r="L439" s="19">
        <v>22</v>
      </c>
      <c r="M439" s="14">
        <v>820</v>
      </c>
      <c r="N439" s="5"/>
      <c r="O439" s="14">
        <f t="shared" si="72"/>
        <v>11.68646080760095</v>
      </c>
      <c r="P439" s="14">
        <f t="shared" si="73"/>
        <v>9.28646080760095</v>
      </c>
      <c r="Q439" s="14">
        <f t="shared" si="74"/>
        <v>11.654407181149482</v>
      </c>
      <c r="R439" s="14">
        <f t="shared" si="75"/>
        <v>11.715614015194467</v>
      </c>
      <c r="S439" s="5"/>
      <c r="T439" s="14">
        <f t="shared" si="76"/>
        <v>0.9738717339667459</v>
      </c>
      <c r="U439" s="14">
        <f t="shared" si="77"/>
        <v>9.28646080760095</v>
      </c>
      <c r="V439" s="14">
        <v>82</v>
      </c>
      <c r="W439" s="14">
        <v>56</v>
      </c>
      <c r="X439" s="4"/>
    </row>
    <row r="440" spans="12:24" ht="17.25">
      <c r="L440" s="19">
        <v>15</v>
      </c>
      <c r="M440" s="14">
        <v>560</v>
      </c>
      <c r="N440" s="5"/>
      <c r="O440" s="14">
        <f t="shared" si="72"/>
        <v>11.68695652173913</v>
      </c>
      <c r="P440" s="14">
        <f t="shared" si="73"/>
        <v>9.28695652173913</v>
      </c>
      <c r="Q440" s="14">
        <f t="shared" si="74"/>
        <v>11.654952076677317</v>
      </c>
      <c r="R440" s="14">
        <f t="shared" si="75"/>
        <v>11.716064757160648</v>
      </c>
      <c r="S440" s="5"/>
      <c r="T440" s="14">
        <f t="shared" si="76"/>
        <v>0.9739130434782609</v>
      </c>
      <c r="U440" s="14">
        <f t="shared" si="77"/>
        <v>9.28695652173913</v>
      </c>
      <c r="V440" s="14">
        <v>82</v>
      </c>
      <c r="W440" s="14">
        <v>68</v>
      </c>
      <c r="X440" s="4"/>
    </row>
    <row r="441" spans="12:24" ht="17.25">
      <c r="L441" s="19">
        <v>18</v>
      </c>
      <c r="M441" s="14">
        <v>680</v>
      </c>
      <c r="N441" s="5"/>
      <c r="O441" s="14">
        <f t="shared" si="72"/>
        <v>11.690544412607451</v>
      </c>
      <c r="P441" s="14">
        <f t="shared" si="73"/>
        <v>9.290544412607451</v>
      </c>
      <c r="Q441" s="14">
        <f t="shared" si="74"/>
        <v>11.658896074597685</v>
      </c>
      <c r="R441" s="14">
        <f t="shared" si="75"/>
        <v>11.719327041444398</v>
      </c>
      <c r="S441" s="5"/>
      <c r="T441" s="14">
        <f t="shared" si="76"/>
        <v>0.9742120343839542</v>
      </c>
      <c r="U441" s="14">
        <f t="shared" si="77"/>
        <v>9.290544412607451</v>
      </c>
      <c r="V441" s="14">
        <v>82</v>
      </c>
      <c r="W441" s="14">
        <v>82</v>
      </c>
      <c r="X441" s="4"/>
    </row>
    <row r="442" spans="12:24" ht="17.25">
      <c r="L442" s="19">
        <v>10</v>
      </c>
      <c r="M442" s="14">
        <v>390</v>
      </c>
      <c r="N442" s="5"/>
      <c r="O442" s="14">
        <f t="shared" si="72"/>
        <v>11.7</v>
      </c>
      <c r="P442" s="14">
        <f t="shared" si="73"/>
        <v>9.299999999999999</v>
      </c>
      <c r="Q442" s="14">
        <f t="shared" si="74"/>
        <v>11.669291338582678</v>
      </c>
      <c r="R442" s="14">
        <f t="shared" si="75"/>
        <v>11.727923627684964</v>
      </c>
      <c r="S442" s="5"/>
      <c r="T442" s="14">
        <f t="shared" si="76"/>
        <v>0.975</v>
      </c>
      <c r="U442" s="14">
        <f t="shared" si="77"/>
        <v>9.299999999999999</v>
      </c>
      <c r="V442" s="14">
        <v>82</v>
      </c>
      <c r="W442" s="14">
        <v>100</v>
      </c>
      <c r="X442" s="4"/>
    </row>
    <row r="443" spans="12:24" ht="17.25">
      <c r="L443" s="19">
        <v>12</v>
      </c>
      <c r="M443" s="14">
        <v>470</v>
      </c>
      <c r="N443" s="5"/>
      <c r="O443" s="14">
        <f t="shared" si="72"/>
        <v>11.701244813278008</v>
      </c>
      <c r="P443" s="14">
        <f t="shared" si="73"/>
        <v>9.301244813278007</v>
      </c>
      <c r="Q443" s="14">
        <f t="shared" si="74"/>
        <v>11.670659986930952</v>
      </c>
      <c r="R443" s="14">
        <f t="shared" si="75"/>
        <v>11.729055258467024</v>
      </c>
      <c r="S443" s="5"/>
      <c r="T443" s="14">
        <f t="shared" si="76"/>
        <v>0.975103734439834</v>
      </c>
      <c r="U443" s="14">
        <f t="shared" si="77"/>
        <v>9.301244813278007</v>
      </c>
      <c r="V443" s="14">
        <v>82</v>
      </c>
      <c r="W443" s="14">
        <v>120</v>
      </c>
      <c r="X443" s="4"/>
    </row>
    <row r="444" spans="12:24" ht="17.25">
      <c r="L444" s="19">
        <v>15</v>
      </c>
      <c r="M444" s="14">
        <v>680</v>
      </c>
      <c r="N444" s="5"/>
      <c r="O444" s="14">
        <f t="shared" si="72"/>
        <v>11.741007194244604</v>
      </c>
      <c r="P444" s="14">
        <f t="shared" si="73"/>
        <v>9.341007194244604</v>
      </c>
      <c r="Q444" s="14">
        <f t="shared" si="74"/>
        <v>11.714393653192293</v>
      </c>
      <c r="R444" s="14">
        <f t="shared" si="75"/>
        <v>11.76519052523172</v>
      </c>
      <c r="S444" s="5"/>
      <c r="T444" s="14">
        <f t="shared" si="76"/>
        <v>0.9784172661870504</v>
      </c>
      <c r="U444" s="14">
        <f t="shared" si="77"/>
        <v>9.341007194244604</v>
      </c>
      <c r="V444" s="14">
        <v>82</v>
      </c>
      <c r="W444" s="14">
        <v>150</v>
      </c>
      <c r="X444" s="4"/>
    </row>
    <row r="445" spans="12:24" ht="17.25">
      <c r="L445" s="19">
        <v>18</v>
      </c>
      <c r="M445" s="14">
        <v>820</v>
      </c>
      <c r="N445" s="5"/>
      <c r="O445" s="14">
        <f t="shared" si="72"/>
        <v>11.742243436754176</v>
      </c>
      <c r="P445" s="14">
        <f t="shared" si="73"/>
        <v>9.342243436754176</v>
      </c>
      <c r="Q445" s="14">
        <f t="shared" si="74"/>
        <v>11.7157538538664</v>
      </c>
      <c r="R445" s="14">
        <f t="shared" si="75"/>
        <v>11.766313631704817</v>
      </c>
      <c r="S445" s="5"/>
      <c r="T445" s="14">
        <f t="shared" si="76"/>
        <v>0.9785202863961814</v>
      </c>
      <c r="U445" s="14">
        <f t="shared" si="77"/>
        <v>9.342243436754176</v>
      </c>
      <c r="V445" s="14">
        <v>82</v>
      </c>
      <c r="W445" s="14">
        <v>180</v>
      </c>
      <c r="X445" s="4"/>
    </row>
    <row r="446" spans="12:24" ht="17.25">
      <c r="L446" s="19">
        <v>12</v>
      </c>
      <c r="M446" s="14">
        <v>560</v>
      </c>
      <c r="N446" s="5"/>
      <c r="O446" s="14">
        <f t="shared" si="72"/>
        <v>11.748251748251748</v>
      </c>
      <c r="P446" s="14">
        <f t="shared" si="73"/>
        <v>9.348251748251748</v>
      </c>
      <c r="Q446" s="14">
        <f t="shared" si="74"/>
        <v>11.722365038560412</v>
      </c>
      <c r="R446" s="14">
        <f t="shared" si="75"/>
        <v>11.771771771771773</v>
      </c>
      <c r="S446" s="5"/>
      <c r="T446" s="14">
        <f t="shared" si="76"/>
        <v>0.9790209790209791</v>
      </c>
      <c r="U446" s="14">
        <f t="shared" si="77"/>
        <v>9.348251748251748</v>
      </c>
      <c r="V446" s="14">
        <v>82</v>
      </c>
      <c r="W446" s="14">
        <v>220</v>
      </c>
      <c r="X446" s="4"/>
    </row>
    <row r="447" spans="12:24" ht="17.25">
      <c r="L447" s="19">
        <v>10</v>
      </c>
      <c r="M447" s="14">
        <v>470</v>
      </c>
      <c r="N447" s="5"/>
      <c r="O447" s="14">
        <f t="shared" si="72"/>
        <v>11.75</v>
      </c>
      <c r="P447" s="14">
        <f t="shared" si="73"/>
        <v>9.35</v>
      </c>
      <c r="Q447" s="14">
        <f t="shared" si="74"/>
        <v>11.724288840262583</v>
      </c>
      <c r="R447" s="14">
        <f t="shared" si="75"/>
        <v>11.773359840954274</v>
      </c>
      <c r="S447" s="5"/>
      <c r="T447" s="14">
        <f t="shared" si="76"/>
        <v>0.9791666666666666</v>
      </c>
      <c r="U447" s="14">
        <f t="shared" si="77"/>
        <v>9.35</v>
      </c>
      <c r="V447" s="14">
        <v>82</v>
      </c>
      <c r="W447" s="14">
        <v>270</v>
      </c>
      <c r="X447" s="4"/>
    </row>
    <row r="448" spans="12:24" ht="17.25">
      <c r="L448" s="19">
        <v>15</v>
      </c>
      <c r="M448" s="14">
        <v>820</v>
      </c>
      <c r="N448" s="5"/>
      <c r="O448" s="14">
        <f t="shared" si="72"/>
        <v>11.78443113772455</v>
      </c>
      <c r="P448" s="14">
        <f t="shared" si="73"/>
        <v>9.38443113772455</v>
      </c>
      <c r="Q448" s="14">
        <f t="shared" si="74"/>
        <v>11.7621893677257</v>
      </c>
      <c r="R448" s="14">
        <f t="shared" si="75"/>
        <v>11.804627249357326</v>
      </c>
      <c r="S448" s="5"/>
      <c r="T448" s="14">
        <f t="shared" si="76"/>
        <v>0.9820359281437125</v>
      </c>
      <c r="U448" s="14">
        <f t="shared" si="77"/>
        <v>9.38443113772455</v>
      </c>
      <c r="V448" s="14">
        <v>82</v>
      </c>
      <c r="W448" s="14">
        <v>330</v>
      </c>
      <c r="X448" s="4"/>
    </row>
    <row r="449" spans="12:24" ht="17.25">
      <c r="L449" s="19">
        <v>10</v>
      </c>
      <c r="M449" s="14">
        <v>560</v>
      </c>
      <c r="N449" s="5"/>
      <c r="O449" s="14">
        <f t="shared" si="72"/>
        <v>11.789473684210526</v>
      </c>
      <c r="P449" s="14">
        <f t="shared" si="73"/>
        <v>9.389473684210525</v>
      </c>
      <c r="Q449" s="14">
        <f t="shared" si="74"/>
        <v>11.76774193548387</v>
      </c>
      <c r="R449" s="14">
        <f t="shared" si="75"/>
        <v>11.809205020920501</v>
      </c>
      <c r="S449" s="5"/>
      <c r="T449" s="14">
        <f t="shared" si="76"/>
        <v>0.9824561403508771</v>
      </c>
      <c r="U449" s="14">
        <f t="shared" si="77"/>
        <v>9.389473684210525</v>
      </c>
      <c r="V449" s="14">
        <v>82</v>
      </c>
      <c r="W449" s="14">
        <v>390</v>
      </c>
      <c r="X449" s="4"/>
    </row>
    <row r="450" spans="12:24" ht="17.25">
      <c r="L450" s="19">
        <v>12</v>
      </c>
      <c r="M450" s="14">
        <v>680</v>
      </c>
      <c r="N450" s="5"/>
      <c r="O450" s="14">
        <f t="shared" si="72"/>
        <v>11.791907514450866</v>
      </c>
      <c r="P450" s="14">
        <f t="shared" si="73"/>
        <v>9.391907514450866</v>
      </c>
      <c r="Q450" s="14">
        <f t="shared" si="74"/>
        <v>11.770422107500758</v>
      </c>
      <c r="R450" s="14">
        <f t="shared" si="75"/>
        <v>11.811414392059554</v>
      </c>
      <c r="S450" s="5"/>
      <c r="T450" s="14">
        <f t="shared" si="76"/>
        <v>0.9826589595375722</v>
      </c>
      <c r="U450" s="14">
        <f t="shared" si="77"/>
        <v>9.391907514450866</v>
      </c>
      <c r="V450" s="14">
        <v>82</v>
      </c>
      <c r="W450" s="14">
        <v>470</v>
      </c>
      <c r="X450" s="4"/>
    </row>
    <row r="451" spans="12:24" ht="17.25">
      <c r="L451" s="19">
        <v>10</v>
      </c>
      <c r="M451" s="14">
        <v>680</v>
      </c>
      <c r="N451" s="5"/>
      <c r="O451" s="14">
        <f t="shared" si="72"/>
        <v>11.82608695652174</v>
      </c>
      <c r="P451" s="14">
        <f t="shared" si="73"/>
        <v>9.42608695652174</v>
      </c>
      <c r="Q451" s="14">
        <f t="shared" si="74"/>
        <v>11.808073115003808</v>
      </c>
      <c r="R451" s="14">
        <f t="shared" si="75"/>
        <v>11.842432619212163</v>
      </c>
      <c r="S451" s="5"/>
      <c r="T451" s="14">
        <f t="shared" si="76"/>
        <v>0.9855072463768116</v>
      </c>
      <c r="U451" s="14">
        <f t="shared" si="77"/>
        <v>9.42608695652174</v>
      </c>
      <c r="V451" s="14">
        <v>82</v>
      </c>
      <c r="W451" s="14">
        <v>560</v>
      </c>
      <c r="X451" s="4"/>
    </row>
    <row r="452" spans="12:24" ht="17.25">
      <c r="L452" s="19">
        <v>12</v>
      </c>
      <c r="M452" s="14">
        <v>820</v>
      </c>
      <c r="N452" s="5"/>
      <c r="O452" s="14">
        <f t="shared" si="72"/>
        <v>11.826923076923077</v>
      </c>
      <c r="P452" s="14">
        <f t="shared" si="73"/>
        <v>9.426923076923076</v>
      </c>
      <c r="Q452" s="14">
        <f t="shared" si="74"/>
        <v>11.808994441637191</v>
      </c>
      <c r="R452" s="14">
        <f t="shared" si="75"/>
        <v>11.843191196698763</v>
      </c>
      <c r="S452" s="5"/>
      <c r="T452" s="14">
        <f t="shared" si="76"/>
        <v>0.9855769230769231</v>
      </c>
      <c r="U452" s="14">
        <f t="shared" si="77"/>
        <v>9.426923076923076</v>
      </c>
      <c r="V452" s="14">
        <v>82</v>
      </c>
      <c r="W452" s="14">
        <v>680</v>
      </c>
      <c r="X452" s="4"/>
    </row>
    <row r="453" spans="12:24" ht="18" thickBot="1">
      <c r="L453" s="20">
        <v>10</v>
      </c>
      <c r="M453" s="16">
        <v>820</v>
      </c>
      <c r="N453" s="6"/>
      <c r="O453" s="16">
        <f t="shared" si="72"/>
        <v>11.855421686746988</v>
      </c>
      <c r="P453" s="16">
        <f t="shared" si="73"/>
        <v>9.455421686746988</v>
      </c>
      <c r="Q453" s="16">
        <f t="shared" si="74"/>
        <v>11.840405319822672</v>
      </c>
      <c r="R453" s="16">
        <f t="shared" si="75"/>
        <v>11.869040781160253</v>
      </c>
      <c r="S453" s="5"/>
      <c r="T453" s="14">
        <f t="shared" si="76"/>
        <v>0.9879518072289156</v>
      </c>
      <c r="U453" s="14">
        <f t="shared" si="77"/>
        <v>9.455421686746988</v>
      </c>
      <c r="V453" s="14">
        <v>82</v>
      </c>
      <c r="W453" s="14">
        <v>820</v>
      </c>
      <c r="X453" s="4"/>
    </row>
  </sheetData>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dimension ref="A1:Z45"/>
  <sheetViews>
    <sheetView zoomScale="75" zoomScaleNormal="75" workbookViewId="0" topLeftCell="A1">
      <selection activeCell="I5" sqref="I5"/>
    </sheetView>
  </sheetViews>
  <sheetFormatPr defaultColWidth="8.66015625" defaultRowHeight="18"/>
  <cols>
    <col min="2" max="2" width="10.83203125" style="0" customWidth="1"/>
    <col min="6" max="6" width="7.33203125" style="0" customWidth="1"/>
    <col min="8" max="8" width="7.66015625" style="0" customWidth="1"/>
    <col min="9" max="9" width="7.08203125" style="0" customWidth="1"/>
    <col min="11" max="11" width="8.08203125" style="0" customWidth="1"/>
    <col min="15" max="15" width="16.83203125" style="0" customWidth="1"/>
    <col min="16" max="16" width="6.83203125" style="0" customWidth="1"/>
    <col min="18" max="18" width="11.5" style="0" customWidth="1"/>
  </cols>
  <sheetData>
    <row r="1" spans="2:4" ht="17.25">
      <c r="B1" t="s">
        <v>29</v>
      </c>
      <c r="C1" s="41"/>
      <c r="D1" s="41"/>
    </row>
    <row r="2" spans="2:19" ht="18" thickBot="1">
      <c r="B2" s="42" t="s">
        <v>30</v>
      </c>
      <c r="C2" s="42"/>
      <c r="D2" s="42"/>
      <c r="M2" s="43" t="s">
        <v>31</v>
      </c>
      <c r="N2" s="44"/>
      <c r="O2" t="s">
        <v>32</v>
      </c>
      <c r="P2" s="45"/>
      <c r="Q2" s="46"/>
      <c r="R2" s="46"/>
      <c r="S2" s="47" t="s">
        <v>33</v>
      </c>
    </row>
    <row r="3" spans="13:19" ht="17.25">
      <c r="M3" s="48"/>
      <c r="N3" s="48"/>
      <c r="O3" s="49" t="s">
        <v>34</v>
      </c>
      <c r="P3" s="50" t="s">
        <v>35</v>
      </c>
      <c r="Q3" s="51">
        <v>12</v>
      </c>
      <c r="R3" s="52" t="s">
        <v>36</v>
      </c>
      <c r="S3" s="3"/>
    </row>
    <row r="4" spans="2:19" ht="18">
      <c r="B4" s="53" t="s">
        <v>37</v>
      </c>
      <c r="C4" s="53"/>
      <c r="E4" s="53" t="s">
        <v>38</v>
      </c>
      <c r="F4" s="53"/>
      <c r="M4" s="48"/>
      <c r="N4" s="48"/>
      <c r="O4" s="54" t="s">
        <v>39</v>
      </c>
      <c r="P4" s="55" t="s">
        <v>40</v>
      </c>
      <c r="Q4" s="56">
        <v>1</v>
      </c>
      <c r="R4" s="57" t="s">
        <v>41</v>
      </c>
      <c r="S4" s="3"/>
    </row>
    <row r="5" spans="13:19" ht="18">
      <c r="M5" s="48"/>
      <c r="N5" s="48"/>
      <c r="O5" s="54" t="s">
        <v>42</v>
      </c>
      <c r="P5" s="55" t="s">
        <v>43</v>
      </c>
      <c r="Q5" s="56">
        <v>1.25</v>
      </c>
      <c r="R5" s="57" t="s">
        <v>36</v>
      </c>
      <c r="S5" s="3"/>
    </row>
    <row r="6" spans="1:19" ht="18.75" thickBot="1">
      <c r="A6" s="30"/>
      <c r="B6" s="30"/>
      <c r="C6" s="30"/>
      <c r="M6" s="48"/>
      <c r="N6" s="48"/>
      <c r="O6" s="58" t="s">
        <v>44</v>
      </c>
      <c r="P6" s="59" t="s">
        <v>45</v>
      </c>
      <c r="Q6" s="60">
        <v>14</v>
      </c>
      <c r="R6" s="61" t="s">
        <v>46</v>
      </c>
      <c r="S6" s="3"/>
    </row>
    <row r="7" spans="1:19" ht="18">
      <c r="A7" s="30"/>
      <c r="B7" s="30"/>
      <c r="C7" s="30" t="s">
        <v>47</v>
      </c>
      <c r="E7" s="30"/>
      <c r="F7" s="30"/>
      <c r="G7" s="30"/>
      <c r="M7" s="48"/>
      <c r="N7" s="48"/>
      <c r="O7" s="62"/>
      <c r="P7" s="63"/>
      <c r="Q7" s="64"/>
      <c r="R7" s="64"/>
      <c r="S7" s="3"/>
    </row>
    <row r="8" spans="1:19" ht="18.75" thickBot="1">
      <c r="A8" s="30"/>
      <c r="B8" s="30"/>
      <c r="C8" s="30"/>
      <c r="E8" s="30"/>
      <c r="F8" s="30"/>
      <c r="G8" s="30"/>
      <c r="M8" s="48"/>
      <c r="N8" s="65"/>
      <c r="O8" s="45" t="s">
        <v>48</v>
      </c>
      <c r="P8" s="66"/>
      <c r="Q8" s="46" t="s">
        <v>49</v>
      </c>
      <c r="R8" s="67"/>
      <c r="S8" s="3"/>
    </row>
    <row r="9" spans="1:19" ht="18">
      <c r="A9" s="30"/>
      <c r="B9" s="30"/>
      <c r="C9" s="30"/>
      <c r="E9" s="30"/>
      <c r="F9" s="30"/>
      <c r="G9" s="30"/>
      <c r="M9" s="48"/>
      <c r="N9" s="68"/>
      <c r="O9" s="69" t="s">
        <v>50</v>
      </c>
      <c r="P9" s="70" t="s">
        <v>51</v>
      </c>
      <c r="Q9" s="71">
        <f>(Q3-(Q5+Q5*Q6/100))/(Q4*0.001)</f>
        <v>10574.999999999998</v>
      </c>
      <c r="R9" s="72" t="s">
        <v>52</v>
      </c>
      <c r="S9" s="73"/>
    </row>
    <row r="10" spans="1:19" ht="18">
      <c r="A10" s="30"/>
      <c r="B10" s="30"/>
      <c r="C10" s="30" t="s">
        <v>53</v>
      </c>
      <c r="E10" s="30" t="s">
        <v>54</v>
      </c>
      <c r="F10" s="30"/>
      <c r="G10" s="30"/>
      <c r="L10" s="74"/>
      <c r="M10" s="48"/>
      <c r="N10" s="68"/>
      <c r="O10" s="75" t="s">
        <v>55</v>
      </c>
      <c r="P10" s="76" t="s">
        <v>56</v>
      </c>
      <c r="Q10" s="77">
        <f>Q5*Q6/100*2/(Q4*0.001)</f>
        <v>349.99999999999994</v>
      </c>
      <c r="R10" s="78" t="s">
        <v>52</v>
      </c>
      <c r="S10" s="3"/>
    </row>
    <row r="11" spans="1:19" ht="18.75" thickBot="1">
      <c r="A11" s="30"/>
      <c r="B11" s="30"/>
      <c r="C11" s="30"/>
      <c r="E11" s="30" t="s">
        <v>57</v>
      </c>
      <c r="F11" s="30"/>
      <c r="G11" s="30"/>
      <c r="M11" s="48"/>
      <c r="N11" s="68"/>
      <c r="O11" s="79" t="s">
        <v>58</v>
      </c>
      <c r="P11" s="80" t="s">
        <v>59</v>
      </c>
      <c r="Q11" s="81">
        <f>(Q5-(Q5*Q6/100))/(Q4*0.001)</f>
        <v>1075</v>
      </c>
      <c r="R11" s="82" t="s">
        <v>52</v>
      </c>
      <c r="S11" s="3"/>
    </row>
    <row r="12" spans="1:14" ht="18">
      <c r="A12" s="30"/>
      <c r="B12" s="30"/>
      <c r="C12" s="30" t="s">
        <v>60</v>
      </c>
      <c r="E12" s="30"/>
      <c r="F12" s="30"/>
      <c r="G12" s="30"/>
      <c r="M12" s="83"/>
      <c r="N12" s="83"/>
    </row>
    <row r="13" spans="1:7" ht="18">
      <c r="A13" s="30"/>
      <c r="B13" s="30"/>
      <c r="C13" s="30"/>
      <c r="E13" s="30"/>
      <c r="F13" s="30"/>
      <c r="G13" s="30"/>
    </row>
    <row r="14" spans="1:7" ht="18">
      <c r="A14" s="30"/>
      <c r="B14" s="30"/>
      <c r="C14" s="30" t="s">
        <v>61</v>
      </c>
      <c r="E14" s="30"/>
      <c r="F14" s="30" t="s">
        <v>62</v>
      </c>
      <c r="G14" s="30" t="s">
        <v>16</v>
      </c>
    </row>
    <row r="15" spans="1:7" ht="17.25">
      <c r="A15" s="30"/>
      <c r="B15" s="30"/>
      <c r="C15" s="30"/>
      <c r="E15" s="30"/>
      <c r="F15" s="30"/>
      <c r="G15" s="30"/>
    </row>
    <row r="16" spans="1:3" ht="17.25">
      <c r="A16" s="30"/>
      <c r="B16" s="30"/>
      <c r="C16" s="30" t="s">
        <v>63</v>
      </c>
    </row>
    <row r="17" spans="1:3" ht="17.25">
      <c r="A17" s="30"/>
      <c r="B17" s="30"/>
      <c r="C17" s="30"/>
    </row>
    <row r="18" ht="17.25">
      <c r="O18" s="74"/>
    </row>
    <row r="19" spans="2:9" ht="18" thickBot="1">
      <c r="B19" t="s">
        <v>32</v>
      </c>
      <c r="F19" t="s">
        <v>64</v>
      </c>
      <c r="I19" t="s">
        <v>65</v>
      </c>
    </row>
    <row r="20" spans="2:9" ht="18" thickBot="1">
      <c r="B20" s="84" t="s">
        <v>66</v>
      </c>
      <c r="C20" s="85">
        <v>2</v>
      </c>
      <c r="D20" s="86" t="s">
        <v>67</v>
      </c>
      <c r="F20" t="s">
        <v>32</v>
      </c>
      <c r="I20" t="s">
        <v>32</v>
      </c>
    </row>
    <row r="21" spans="2:18" ht="18" thickBot="1">
      <c r="B21" s="87" t="s">
        <v>68</v>
      </c>
      <c r="C21" s="88">
        <v>2</v>
      </c>
      <c r="D21" s="89" t="s">
        <v>69</v>
      </c>
      <c r="F21" s="90" t="s">
        <v>68</v>
      </c>
      <c r="G21" s="91">
        <v>15</v>
      </c>
      <c r="H21" s="92" t="s">
        <v>69</v>
      </c>
      <c r="I21" s="90" t="s">
        <v>70</v>
      </c>
      <c r="J21" s="91">
        <v>5</v>
      </c>
      <c r="K21" s="92" t="s">
        <v>69</v>
      </c>
      <c r="N21" s="30"/>
      <c r="O21" s="30"/>
      <c r="P21" s="30"/>
      <c r="R21" t="s">
        <v>32</v>
      </c>
    </row>
    <row r="22" spans="2:20" ht="18" thickBot="1">
      <c r="B22" s="93" t="s">
        <v>71</v>
      </c>
      <c r="C22" s="94">
        <v>2</v>
      </c>
      <c r="D22" s="95" t="s">
        <v>69</v>
      </c>
      <c r="F22" s="96" t="s">
        <v>71</v>
      </c>
      <c r="G22" s="97">
        <v>7.5</v>
      </c>
      <c r="H22" s="98" t="s">
        <v>69</v>
      </c>
      <c r="I22" s="96" t="s">
        <v>68</v>
      </c>
      <c r="J22" s="97">
        <v>15</v>
      </c>
      <c r="K22" s="98" t="s">
        <v>69</v>
      </c>
      <c r="N22" s="30"/>
      <c r="O22" s="30"/>
      <c r="P22" s="30"/>
      <c r="R22" s="90" t="s">
        <v>72</v>
      </c>
      <c r="S22" s="99">
        <v>12</v>
      </c>
      <c r="T22" s="100" t="s">
        <v>67</v>
      </c>
    </row>
    <row r="23" spans="14:20" ht="17.25">
      <c r="N23" s="30"/>
      <c r="O23" s="30"/>
      <c r="P23" s="30"/>
      <c r="R23" s="101" t="s">
        <v>68</v>
      </c>
      <c r="S23" s="102">
        <v>3.3</v>
      </c>
      <c r="T23" s="103" t="s">
        <v>69</v>
      </c>
    </row>
    <row r="24" spans="2:20" ht="18" thickBot="1">
      <c r="B24" t="s">
        <v>73</v>
      </c>
      <c r="F24" t="s">
        <v>73</v>
      </c>
      <c r="I24" t="s">
        <v>73</v>
      </c>
      <c r="N24" s="30"/>
      <c r="O24" s="30"/>
      <c r="P24" s="30"/>
      <c r="R24" s="101" t="s">
        <v>71</v>
      </c>
      <c r="S24" s="102">
        <v>1</v>
      </c>
      <c r="T24" s="103" t="s">
        <v>69</v>
      </c>
    </row>
    <row r="25" spans="2:20" ht="18" thickBot="1">
      <c r="B25" s="104" t="s">
        <v>74</v>
      </c>
      <c r="C25" s="105">
        <f>C20*(C21+C22)/C22</f>
        <v>4</v>
      </c>
      <c r="D25" s="106" t="s">
        <v>67</v>
      </c>
      <c r="F25" s="107" t="s">
        <v>70</v>
      </c>
      <c r="G25" s="108">
        <f>G21*G22/(G21+G22)</f>
        <v>5</v>
      </c>
      <c r="H25" s="109" t="s">
        <v>69</v>
      </c>
      <c r="I25" s="107" t="s">
        <v>71</v>
      </c>
      <c r="J25" s="108">
        <f>J21*J22/(J22-J21)</f>
        <v>7.5</v>
      </c>
      <c r="K25" s="109" t="s">
        <v>69</v>
      </c>
      <c r="N25" s="30"/>
      <c r="O25" s="30"/>
      <c r="P25" s="30"/>
      <c r="R25" s="101" t="s">
        <v>75</v>
      </c>
      <c r="S25" s="102">
        <v>2.7</v>
      </c>
      <c r="T25" s="103" t="s">
        <v>69</v>
      </c>
    </row>
    <row r="26" spans="2:20" ht="17.25">
      <c r="B26" s="110" t="s">
        <v>76</v>
      </c>
      <c r="C26" s="111">
        <f>C21+C22</f>
        <v>4</v>
      </c>
      <c r="D26" s="112" t="s">
        <v>69</v>
      </c>
      <c r="J26" t="s">
        <v>77</v>
      </c>
      <c r="N26" s="30"/>
      <c r="O26" s="30"/>
      <c r="P26" s="30"/>
      <c r="R26" s="101" t="s">
        <v>78</v>
      </c>
      <c r="S26" s="102">
        <v>0.1</v>
      </c>
      <c r="T26" s="103" t="s">
        <v>69</v>
      </c>
    </row>
    <row r="27" spans="2:20" ht="18" thickBot="1">
      <c r="B27" s="113" t="s">
        <v>79</v>
      </c>
      <c r="C27" s="114">
        <f>C25/C26</f>
        <v>1</v>
      </c>
      <c r="D27" s="115" t="s">
        <v>80</v>
      </c>
      <c r="N27" s="30"/>
      <c r="O27" s="30"/>
      <c r="P27" s="30"/>
      <c r="R27" s="93" t="s">
        <v>81</v>
      </c>
      <c r="S27" s="116">
        <v>0.1</v>
      </c>
      <c r="T27" s="117" t="s">
        <v>69</v>
      </c>
    </row>
    <row r="28" spans="14:26" ht="17.25">
      <c r="N28" s="30"/>
      <c r="O28" s="30"/>
      <c r="P28" s="30"/>
      <c r="W28" t="s">
        <v>82</v>
      </c>
      <c r="Y28" s="119" t="s">
        <v>83</v>
      </c>
      <c r="Z28" s="119" t="s">
        <v>84</v>
      </c>
    </row>
    <row r="29" spans="14:26" ht="18" thickBot="1">
      <c r="N29" s="30"/>
      <c r="O29" s="30"/>
      <c r="P29" s="30"/>
      <c r="R29" t="s">
        <v>73</v>
      </c>
      <c r="W29" t="s">
        <v>85</v>
      </c>
      <c r="X29">
        <f>S24*S26/(S24+S26)</f>
        <v>0.09090909090909091</v>
      </c>
      <c r="Y29">
        <f>X29+S25</f>
        <v>2.790909090909091</v>
      </c>
      <c r="Z29">
        <f>Y29+S23</f>
        <v>6.090909090909091</v>
      </c>
    </row>
    <row r="30" spans="14:26" ht="17.25">
      <c r="N30" s="30"/>
      <c r="O30" s="30"/>
      <c r="P30" s="30"/>
      <c r="R30" s="104" t="s">
        <v>86</v>
      </c>
      <c r="S30" s="105">
        <f>S22*Y30/Z30</f>
        <v>5.498507462686567</v>
      </c>
      <c r="T30" s="106" t="s">
        <v>67</v>
      </c>
      <c r="W30" t="s">
        <v>87</v>
      </c>
      <c r="X30">
        <f>S24*S27/(S24+S27)</f>
        <v>0.09090909090909091</v>
      </c>
      <c r="Y30">
        <f>X30+S25</f>
        <v>2.790909090909091</v>
      </c>
      <c r="Z30">
        <f>Y30+S23</f>
        <v>6.090909090909091</v>
      </c>
    </row>
    <row r="31" spans="2:20" ht="18" thickBot="1">
      <c r="B31" s="118" t="s">
        <v>88</v>
      </c>
      <c r="C31" s="118"/>
      <c r="D31" s="118"/>
      <c r="E31" s="118"/>
      <c r="F31" s="118"/>
      <c r="G31" s="118"/>
      <c r="H31" s="118"/>
      <c r="I31" s="118"/>
      <c r="J31" s="118"/>
      <c r="K31" s="118"/>
      <c r="N31" s="30"/>
      <c r="O31" s="30"/>
      <c r="P31" s="30"/>
      <c r="R31" s="113" t="s">
        <v>89</v>
      </c>
      <c r="S31" s="114">
        <f>S22*S25/Z29</f>
        <v>5.319402985074628</v>
      </c>
      <c r="T31" s="115" t="s">
        <v>67</v>
      </c>
    </row>
    <row r="32" spans="2:16" ht="17.25">
      <c r="B32" s="118" t="s">
        <v>90</v>
      </c>
      <c r="C32" s="118"/>
      <c r="D32" s="118"/>
      <c r="E32" s="118"/>
      <c r="F32" s="118"/>
      <c r="G32" s="118"/>
      <c r="H32" s="118"/>
      <c r="I32" s="118"/>
      <c r="J32" s="118"/>
      <c r="K32" s="118"/>
      <c r="N32" s="30"/>
      <c r="O32" s="30"/>
      <c r="P32" s="30"/>
    </row>
    <row r="33" spans="14:16" ht="17.25">
      <c r="N33" s="30"/>
      <c r="O33" s="30"/>
      <c r="P33" s="30"/>
    </row>
    <row r="34" spans="14:16" ht="17.25">
      <c r="N34" s="30"/>
      <c r="O34" s="30"/>
      <c r="P34" s="30"/>
    </row>
    <row r="35" spans="14:16" ht="17.25">
      <c r="N35" s="30"/>
      <c r="O35" s="30"/>
      <c r="P35" s="30"/>
    </row>
    <row r="36" spans="14:16" ht="17.25">
      <c r="N36" s="30"/>
      <c r="O36" s="30"/>
      <c r="P36" s="30"/>
    </row>
    <row r="37" spans="14:16" ht="17.25">
      <c r="N37" s="30"/>
      <c r="O37" s="30"/>
      <c r="P37" s="30"/>
    </row>
    <row r="40" spans="13:18" ht="17.25">
      <c r="M40" s="118" t="s">
        <v>91</v>
      </c>
      <c r="N40" s="118"/>
      <c r="O40" s="118"/>
      <c r="P40" s="118"/>
      <c r="Q40" s="118"/>
      <c r="R40" s="118"/>
    </row>
    <row r="41" spans="13:18" ht="17.25">
      <c r="M41" s="118" t="s">
        <v>92</v>
      </c>
      <c r="N41" s="118"/>
      <c r="O41" s="118"/>
      <c r="P41" s="118"/>
      <c r="Q41" s="118"/>
      <c r="R41" s="118"/>
    </row>
    <row r="42" spans="13:18" ht="17.25">
      <c r="M42" s="118" t="s">
        <v>93</v>
      </c>
      <c r="N42" s="118"/>
      <c r="O42" s="118"/>
      <c r="P42" s="118"/>
      <c r="Q42" s="118"/>
      <c r="R42" s="118"/>
    </row>
    <row r="43" spans="13:18" ht="17.25">
      <c r="M43" s="118" t="s">
        <v>94</v>
      </c>
      <c r="N43" s="118"/>
      <c r="O43" s="118"/>
      <c r="P43" s="118"/>
      <c r="Q43" s="118"/>
      <c r="R43" s="118"/>
    </row>
    <row r="44" spans="13:18" ht="17.25">
      <c r="M44" s="118" t="s">
        <v>95</v>
      </c>
      <c r="N44" s="118"/>
      <c r="O44" s="118"/>
      <c r="P44" s="118"/>
      <c r="Q44" s="118"/>
      <c r="R44" s="118"/>
    </row>
    <row r="45" spans="13:18" ht="17.25">
      <c r="M45" s="118" t="s">
        <v>96</v>
      </c>
      <c r="N45" s="118"/>
      <c r="O45" s="118"/>
      <c r="P45" s="118"/>
      <c r="Q45" s="118"/>
      <c r="R45" s="118"/>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ｋｏｙｏ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星野</dc:creator>
  <cp:keywords/>
  <dc:description/>
  <cp:lastModifiedBy>高野</cp:lastModifiedBy>
  <dcterms:created xsi:type="dcterms:W3CDTF">1997-06-17T23:33:59Z</dcterms:created>
  <dcterms:modified xsi:type="dcterms:W3CDTF">2000-08-14T02:30:08Z</dcterms:modified>
  <cp:category/>
  <cp:version/>
  <cp:contentType/>
  <cp:contentStatus/>
</cp:coreProperties>
</file>